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mtef53และรร.ต้นแบบ" sheetId="1" r:id="rId1"/>
  </sheets>
  <definedNames/>
  <calcPr fullCalcOnLoad="1"/>
</workbook>
</file>

<file path=xl/sharedStrings.xml><?xml version="1.0" encoding="utf-8"?>
<sst xmlns="http://schemas.openxmlformats.org/spreadsheetml/2006/main" count="251" uniqueCount="203">
  <si>
    <t>รายละเอียดการจัดสรรงบประมาณรายจ่ายประจำปีงบประมาณ พ.ศ. 2553</t>
  </si>
  <si>
    <t>ที่</t>
  </si>
  <si>
    <t>โรงเรียน</t>
  </si>
  <si>
    <t>จำนวนนักเรียน</t>
  </si>
  <si>
    <t>ก่อนฯ</t>
  </si>
  <si>
    <t>ประถม</t>
  </si>
  <si>
    <t>ม.ต้น</t>
  </si>
  <si>
    <t>ม.ปลาย</t>
  </si>
  <si>
    <t>รวม</t>
  </si>
  <si>
    <t>งบประมาณที่ได้รับจัดสรร</t>
  </si>
  <si>
    <t>รวมทั้งสิ้น</t>
  </si>
  <si>
    <t>วัดเขมาภิรัติการาม (เกษมราษฎร์บำรุง)</t>
  </si>
  <si>
    <t>บ้านไร่ดอน (อินทโชติวิริยานุสรณ์)</t>
  </si>
  <si>
    <t>วัดโรงเข้ (พุฒประชาสรรค์)</t>
  </si>
  <si>
    <t>วัดเวียงคอย (สว่างแสงวิทยา)</t>
  </si>
  <si>
    <t>วังตะโก (ช้องประชาพิทักษ์)</t>
  </si>
  <si>
    <t>วัดหนองควง (ปริยัติพุทธสรราษฎร์นุเคราะห์)</t>
  </si>
  <si>
    <t>วัดทองนพคุณ (เจริญราษฎร์วิทยาคาร)</t>
  </si>
  <si>
    <t>วัดเจริญศรีมณีผล (สุวรรณไวประชานุกูล)</t>
  </si>
  <si>
    <t>วัดโพธิ์ทัยมณี (ศิริพรรณพิทยา)</t>
  </si>
  <si>
    <t>อนุบาลเพชรบุรี</t>
  </si>
  <si>
    <t>วัดอินทาราม</t>
  </si>
  <si>
    <t>วัดบันไดทอง (วิเศษศึกษา)</t>
  </si>
  <si>
    <t>วัดสิงห์ (ขจิตพุทธสรศึกษา)</t>
  </si>
  <si>
    <t>วัดหนองหว้า (เสธิยสาธร)</t>
  </si>
  <si>
    <t>บ้านบ่อโพง</t>
  </si>
  <si>
    <t>วัดหนองไม้เหลือง (ธรรมโชติประชาธร)</t>
  </si>
  <si>
    <t>บ้านดอนยาง</t>
  </si>
  <si>
    <t>วัดถิ่นปุรา (เดชสมบูรณ์)</t>
  </si>
  <si>
    <t>บ้านหนองมะขาม</t>
  </si>
  <si>
    <t>บ้านบ่อขม</t>
  </si>
  <si>
    <t>หาดเจ้าสำราญ (พรหมานุกูล)</t>
  </si>
  <si>
    <t>วัดบางทะลุ (สุนทรธรรมานุสรณ์)</t>
  </si>
  <si>
    <t>บ้านบางกุฬา</t>
  </si>
  <si>
    <t>วัดนาพรม (มนมหาวิริยาคาร)</t>
  </si>
  <si>
    <t>บ้านดอนมะขามช้าง (ใจราษฎร์อุปถัมภ์)</t>
  </si>
  <si>
    <t>บ้านโตนดน้อย</t>
  </si>
  <si>
    <t>บ้านดอนนาลุ่ม</t>
  </si>
  <si>
    <t>วัดโพพระใน (รุ่งรังสฤษฎ์)</t>
  </si>
  <si>
    <t>วัดลาดโพธิ์ (รวมราษฎร์วิทยาคาร)</t>
  </si>
  <si>
    <t>บ้านพี่เลี้ยง (อิ่มอุทิศ)</t>
  </si>
  <si>
    <t>วัดนาค (แบ่งอุทิศวิทยาคาร)</t>
  </si>
  <si>
    <t>วัดพระรูป (จันทศรีสงเคราะห์)</t>
  </si>
  <si>
    <t>วัดไสกระดาน</t>
  </si>
  <si>
    <t>วัดดอนไก่เตี้ย</t>
  </si>
  <si>
    <t>วัดใหม่ท่าศิริ (สุพรรณวิทยาคาร)</t>
  </si>
  <si>
    <t>วัดเพรียง (วิเทศราษฎร์วัฒนา)</t>
  </si>
  <si>
    <t>บ้านบ่อหวาย</t>
  </si>
  <si>
    <t>บ้านหนองพลับ (อินทจิตบำรุง)</t>
  </si>
  <si>
    <t>บ้านดอนยี่กรอก</t>
  </si>
  <si>
    <t>บางจานวิทยา</t>
  </si>
  <si>
    <t>วัดกุฎิ (ชุ่มประชารังสรรค์)</t>
  </si>
  <si>
    <t>วัดโพธิ์ (ชื่นศรีผดุง)</t>
  </si>
  <si>
    <t>วัดห้วยโรง (หนึ่งนฤมิตรพิทยาคาร)</t>
  </si>
  <si>
    <t>วัดทรงธรรม</t>
  </si>
  <si>
    <t>บ้านหนองชุมพล</t>
  </si>
  <si>
    <t>วัดมณีเลื่อน</t>
  </si>
  <si>
    <t>บ้านหนองประดู่</t>
  </si>
  <si>
    <t>ไทยรัฐวิทยา 13 (บ้านพุม่วง)</t>
  </si>
  <si>
    <t>บ้านคีรีวงศ์</t>
  </si>
  <si>
    <t>บ้านเนินรัก</t>
  </si>
  <si>
    <t>วัดหนองส้ม</t>
  </si>
  <si>
    <t>บ้านสระพัง</t>
  </si>
  <si>
    <t>บ้านเขาย้อย</t>
  </si>
  <si>
    <t>วัดท้ายตลาด (วิวัฒน์เกษนราประชานุกูล)</t>
  </si>
  <si>
    <t>วัดยาง (เย็นประชาสรรค์)</t>
  </si>
  <si>
    <t>บ้านวัง</t>
  </si>
  <si>
    <t>วัดเขาสมอระบัง</t>
  </si>
  <si>
    <t>วัดเวฬุวนาราม</t>
  </si>
  <si>
    <t>วัดดอนทราย (สัมฤทธิ์ราษฎร์นุเคราะห์)</t>
  </si>
  <si>
    <t>วัดเทพประชุมนิมิตร (สาครราษฎร์บำรุง)</t>
  </si>
  <si>
    <t>วัดหนองปรง (บุญมานุสรณ์)</t>
  </si>
  <si>
    <t>วัดกุญชรวชิราราม (พัฒนาวิเทศประชาสรรค์)</t>
  </si>
  <si>
    <t>เขาย้อยวิทยา</t>
  </si>
  <si>
    <t>วัดต้นสน(บุญมีโชติวิทยา)</t>
  </si>
  <si>
    <t>บ้านแหลม</t>
  </si>
  <si>
    <t>มิตรภาพที่ 34</t>
  </si>
  <si>
    <t>บ้านท่าแร้ง (สหราษฎร์)</t>
  </si>
  <si>
    <t>บ้านคลองมอญ</t>
  </si>
  <si>
    <t>วัดกุฎิ (นันทวิเทศประชาสรรค์)</t>
  </si>
  <si>
    <t>วัดไทรทอง (สาครราษฎร์สงเคราะห์)</t>
  </si>
  <si>
    <t>บ้านเหมืองไทร</t>
  </si>
  <si>
    <t>วัดอุตมิงค์ (จันทสิริราษฎร์รังสรรค์)</t>
  </si>
  <si>
    <t>วัดลักษณาราม (สมุทรราษฎร์วิทยาคาร)</t>
  </si>
  <si>
    <t>วัดปากอ่าว (ญาณสาครวิทยาคาร)</t>
  </si>
  <si>
    <t>วัดเกาะแก้ว</t>
  </si>
  <si>
    <t>วัดลัด (บางตะบูนวิทยาคาร)</t>
  </si>
  <si>
    <t>วัดคุ้งตำหนัก</t>
  </si>
  <si>
    <t>บ้านสามแพรก</t>
  </si>
  <si>
    <t>วัดในกลาง</t>
  </si>
  <si>
    <t>วัดปากคลอง (ศุทยาลัยอุทิศ)</t>
  </si>
  <si>
    <t>วัดเขาตะเครา (ประสพประชาสรรค์)</t>
  </si>
  <si>
    <t>บ้านทุ่งเฟื้อ (เอมสะอาดอำนวย)</t>
  </si>
  <si>
    <t>วัดบางลำภู</t>
  </si>
  <si>
    <t>บ้านบางหอ (โสภณเชาวน์ราษฎร์รังสรรค์)</t>
  </si>
  <si>
    <t>บ้านบางแก้ว (สำนักงานสลากกินแบ่งสงเคราะห์ 44)</t>
  </si>
  <si>
    <t>วัดราษฎร์ศรัทธา</t>
  </si>
  <si>
    <t>วัดบางขุนไทร (ผดุงวิทยา)</t>
  </si>
  <si>
    <t>วัดดอนผิงแดด (ผลสิริราษฎร์รังสรรค์)</t>
  </si>
  <si>
    <t>วัดนอกปากทะเล</t>
  </si>
  <si>
    <t>บ้านดอนมะขาม</t>
  </si>
  <si>
    <t>วัดสมุทรโคดม</t>
  </si>
  <si>
    <t>วัดสมุทรธาราม</t>
  </si>
  <si>
    <t>บ้านแหลมวิทยา</t>
  </si>
  <si>
    <t>วชิรธรรมโศภิต</t>
  </si>
  <si>
    <t>บ้านท่าตะคร้อมิตรภาพที่ 192 (อนุสรณ์แด่พลเอกกฤษณ์</t>
  </si>
  <si>
    <t>บ้านหนองไผ่</t>
  </si>
  <si>
    <t>บ้านหนองรี</t>
  </si>
  <si>
    <t>บ้านสามเรือน</t>
  </si>
  <si>
    <t>บ้านพุพลู</t>
  </si>
  <si>
    <t>บ้านยางน้ำกลัดใต้</t>
  </si>
  <si>
    <t>บ้านปากรัตน์</t>
  </si>
  <si>
    <t>บ้านหนองหญ้าปล้อง (อุดมวนา)</t>
  </si>
  <si>
    <t>บ้านจะโปรง</t>
  </si>
  <si>
    <t>บ้านอ่างศิลา</t>
  </si>
  <si>
    <t>บ้านไทรงาม</t>
  </si>
  <si>
    <t>บ้านยางน้ำกลัดเหนือ</t>
  </si>
  <si>
    <t>บ้านลิ้นช้าง</t>
  </si>
  <si>
    <t>บ้านท่าเสลา</t>
  </si>
  <si>
    <t>หนองหญ้าปล้องวิทยา</t>
  </si>
  <si>
    <t xml:space="preserve">โครงการสนับสนุนการจัดการศึกษาโดยไม่เสียค่าใช้จ่าย 15 ปี </t>
  </si>
  <si>
    <t>รายการค่าเครื่องแบบนักเรียน</t>
  </si>
  <si>
    <t>รายการค่าอุปกรณ์การเรียน</t>
  </si>
  <si>
    <t>รายการค่ากิจกรรมพัฒนาคุณภาพผู้เรียน</t>
  </si>
  <si>
    <t>รายการค่าหนังสือเรียน</t>
  </si>
  <si>
    <t>ระดับก่อนประถมศึกษา</t>
  </si>
  <si>
    <t>ระดับประถมศึกษา</t>
  </si>
  <si>
    <t>ระดับมัธยมศึกษา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</si>
  <si>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</si>
  <si>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</si>
  <si>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</si>
  <si>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</si>
  <si>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</si>
  <si>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</si>
  <si>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</si>
  <si>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</si>
  <si>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</si>
  <si>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</si>
  <si>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</si>
  <si>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</si>
  <si>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รายการค่าจัดการเรียนการสอน (รายหัว)</t>
  </si>
  <si>
    <t>3,800:คน/ปี</t>
  </si>
  <si>
    <t>300:คน/ปี</t>
  </si>
  <si>
    <t>360:คน/ปี</t>
  </si>
  <si>
    <t>450:คน/ปี</t>
  </si>
  <si>
    <t>500:คน/ปี</t>
  </si>
  <si>
    <t xml:space="preserve">งบประมาณที่ได้รับจัดสรร </t>
  </si>
  <si>
    <t>นักเรียน  10 มิ.ย. 2553</t>
  </si>
  <si>
    <t>จัดเพิ่มเติม</t>
  </si>
  <si>
    <t>ร.ร.ประถมศึกษา  ขนาดเล็ก  นร. 120 คนลงมา  คนละ 250 บาท/ภาคเรียน</t>
  </si>
  <si>
    <t>ร.ร.ขยายโอกาส      นร. 300 คนลงมา  ให้เฉพาะนักเรียน ม. ต้น คนละ 500 บาท/ภาคเรียน</t>
  </si>
  <si>
    <t>1,700:คน/ปี
(เพิ่ม ร.ร.เล็ก 
นร.&gt;120+500)</t>
  </si>
  <si>
    <t>1,900:คน/ปี
(เพิ่ม ร.ร.เล็ก 
นร.&gt;120+500)</t>
  </si>
  <si>
    <t>3,500:คน/ปี
(ขยายโอกาส
นร.&gt;300+1000)</t>
  </si>
  <si>
    <t>200:คน/ปี</t>
  </si>
  <si>
    <t>390:คน/ปี</t>
  </si>
  <si>
    <t>420:คน/ปี</t>
  </si>
  <si>
    <t>460:คน/ปี</t>
  </si>
  <si>
    <t>430:คน/ปี</t>
  </si>
  <si>
    <t>480:คน/ปี</t>
  </si>
  <si>
    <t>880:คน/ปี</t>
  </si>
  <si>
    <t>950:คน/ปี</t>
  </si>
  <si>
    <t>ระดับ
ก่อนประถม
ศึกษา</t>
  </si>
  <si>
    <t xml:space="preserve">สำนักงานเขตพื้นที่การศึกษาประถมศึกษาเพชรบุรี เขต 1  </t>
  </si>
  <si>
    <t>งบเรียนฟรี 15 ปี
รวม 5 รายการ</t>
  </si>
  <si>
    <t>จัดทำกรอบงบประมาณรายจ่ายระยะปานกลาง</t>
  </si>
  <si>
    <t>MTEF</t>
  </si>
  <si>
    <t>รวม 5 รายการ</t>
  </si>
  <si>
    <t>ปี 2553</t>
  </si>
  <si>
    <t>ปี 2554</t>
  </si>
  <si>
    <t>ปี 2555</t>
  </si>
  <si>
    <t>ปี 2556</t>
  </si>
  <si>
    <t xml:space="preserve"> ปี 2553 - 2556</t>
  </si>
  <si>
    <t>ศูนย์พัฒนา
กลุ่มสาระ
การเรียนรู้
ระดับเขตฯ
(ระดับประถม)</t>
  </si>
  <si>
    <t>ภาษาไทย</t>
  </si>
  <si>
    <t>คณิตศาสตร์</t>
  </si>
  <si>
    <t>วิทยาศาสตร์</t>
  </si>
  <si>
    <t>สังคมศึกษาศาสนา และวัฒนธรรม</t>
  </si>
  <si>
    <t>ศิลปศึกษา</t>
  </si>
  <si>
    <t>การงานอาชีพและ
เทคโนโลยี</t>
  </si>
  <si>
    <t>ภาษาต่างประเทศ</t>
  </si>
  <si>
    <t>กิจกรรมพัฒนาผู้เรียน</t>
  </si>
  <si>
    <t>โรงเรียนดี</t>
  </si>
  <si>
    <t>ประจำตำบล</t>
  </si>
  <si>
    <t>สุขศึกษาและ
พลศึกษา</t>
  </si>
  <si>
    <t>รุ่น 1</t>
  </si>
  <si>
    <t>รุ่น 2</t>
  </si>
  <si>
    <t>รุ่น 3</t>
  </si>
  <si>
    <t>ในฝัน</t>
  </si>
  <si>
    <t>อาเซียน</t>
  </si>
  <si>
    <t>วัดจันทราวาส</t>
  </si>
  <si>
    <t>รุ่น 1-2-3 
ภาคกลาง</t>
  </si>
  <si>
    <t>ICT</t>
  </si>
  <si>
    <t>เครือข่าย</t>
  </si>
  <si>
    <t>โรงเรียน
มาตรฐาน
สู่สากล</t>
  </si>
  <si>
    <t>ศูนย์ซ่อม
บำรุง
คอมพิวเตอร์</t>
  </si>
  <si>
    <t>สถานศึกษา
ประเภท
ที่หนึ่ง</t>
  </si>
  <si>
    <t>ประเภท</t>
  </si>
  <si>
    <t>ที่หนึ่ง</t>
  </si>
  <si>
    <t>ที่สอง</t>
  </si>
  <si>
    <t>เครือข่ายที่</t>
  </si>
  <si>
    <t>ร.ร.ประธาน</t>
  </si>
  <si>
    <t>12 เครือข่าย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</si>
</sst>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_ ;\-#,##0.00\ "/>
    <numFmt numFmtId="191" formatCode="_-* #,##0.000_-;\-* #,##0.000_-;_-* &quot;-&quot;??_-;_-@_-"/>
    <numFmt numFmtId="192" formatCode="_-* #,##0.0000_-;\-* #,##0.0000_-;_-* &quot;-&quot;??_-;_-@_-"/>
    <numFmt numFmtId="193" formatCode="#,##0.0"/>
  </numFmts>
  <fonts count="45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sz val="16"/>
      <name val="Angsana New"/>
      <family val="1"/>
    </font>
    <font>
      <b/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UPC"/>
      <family val="1"/>
    </font>
    <font>
      <b/>
      <sz val="16"/>
      <color indexed="10"/>
      <name val="AngsanaUPC"/>
      <family val="1"/>
    </font>
    <font>
      <b/>
      <sz val="16"/>
      <color indexed="17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88" fontId="1" fillId="0" borderId="0" xfId="33" applyNumberFormat="1" applyFont="1" applyAlignment="1">
      <alignment/>
    </xf>
    <xf numFmtId="188" fontId="4" fillId="0" borderId="10" xfId="33" applyNumberFormat="1" applyFont="1" applyBorder="1" applyAlignment="1">
      <alignment/>
    </xf>
    <xf numFmtId="188" fontId="4" fillId="0" borderId="0" xfId="33" applyNumberFormat="1" applyFont="1" applyAlignment="1">
      <alignment/>
    </xf>
    <xf numFmtId="188" fontId="4" fillId="0" borderId="11" xfId="33" applyNumberFormat="1" applyFont="1" applyBorder="1" applyAlignment="1">
      <alignment/>
    </xf>
    <xf numFmtId="43" fontId="1" fillId="0" borderId="0" xfId="33" applyNumberFormat="1" applyFont="1" applyAlignment="1">
      <alignment/>
    </xf>
    <xf numFmtId="188" fontId="4" fillId="0" borderId="0" xfId="33" applyNumberFormat="1" applyFont="1" applyAlignment="1">
      <alignment horizontal="center"/>
    </xf>
    <xf numFmtId="188" fontId="4" fillId="0" borderId="0" xfId="33" applyNumberFormat="1" applyFont="1" applyAlignment="1">
      <alignment horizontal="left"/>
    </xf>
    <xf numFmtId="43" fontId="4" fillId="0" borderId="0" xfId="33" applyNumberFormat="1" applyFont="1" applyAlignment="1">
      <alignment/>
    </xf>
    <xf numFmtId="188" fontId="4" fillId="33" borderId="10" xfId="33" applyNumberFormat="1" applyFont="1" applyFill="1" applyBorder="1" applyAlignment="1">
      <alignment horizontal="center" vertical="center"/>
    </xf>
    <xf numFmtId="188" fontId="1" fillId="33" borderId="12" xfId="33" applyNumberFormat="1" applyFont="1" applyFill="1" applyBorder="1" applyAlignment="1">
      <alignment/>
    </xf>
    <xf numFmtId="188" fontId="3" fillId="33" borderId="13" xfId="33" applyNumberFormat="1" applyFont="1" applyFill="1" applyBorder="1" applyAlignment="1">
      <alignment horizontal="center"/>
    </xf>
    <xf numFmtId="188" fontId="4" fillId="34" borderId="10" xfId="33" applyNumberFormat="1" applyFont="1" applyFill="1" applyBorder="1" applyAlignment="1">
      <alignment horizontal="center" vertical="center"/>
    </xf>
    <xf numFmtId="188" fontId="1" fillId="34" borderId="12" xfId="33" applyNumberFormat="1" applyFont="1" applyFill="1" applyBorder="1" applyAlignment="1">
      <alignment/>
    </xf>
    <xf numFmtId="188" fontId="4" fillId="34" borderId="10" xfId="33" applyNumberFormat="1" applyFont="1" applyFill="1" applyBorder="1" applyAlignment="1">
      <alignment/>
    </xf>
    <xf numFmtId="188" fontId="4" fillId="35" borderId="10" xfId="33" applyNumberFormat="1" applyFont="1" applyFill="1" applyBorder="1" applyAlignment="1">
      <alignment horizontal="center" vertical="center"/>
    </xf>
    <xf numFmtId="188" fontId="3" fillId="35" borderId="12" xfId="33" applyNumberFormat="1" applyFont="1" applyFill="1" applyBorder="1" applyAlignment="1">
      <alignment horizontal="center"/>
    </xf>
    <xf numFmtId="188" fontId="3" fillId="35" borderId="13" xfId="33" applyNumberFormat="1" applyFont="1" applyFill="1" applyBorder="1" applyAlignment="1">
      <alignment horizontal="center"/>
    </xf>
    <xf numFmtId="188" fontId="1" fillId="35" borderId="13" xfId="33" applyNumberFormat="1" applyFont="1" applyFill="1" applyBorder="1" applyAlignment="1">
      <alignment/>
    </xf>
    <xf numFmtId="188" fontId="4" fillId="35" borderId="10" xfId="33" applyNumberFormat="1" applyFont="1" applyFill="1" applyBorder="1" applyAlignment="1">
      <alignment/>
    </xf>
    <xf numFmtId="188" fontId="4" fillId="36" borderId="10" xfId="33" applyNumberFormat="1" applyFont="1" applyFill="1" applyBorder="1" applyAlignment="1">
      <alignment horizontal="center" vertical="center"/>
    </xf>
    <xf numFmtId="188" fontId="1" fillId="36" borderId="12" xfId="33" applyNumberFormat="1" applyFont="1" applyFill="1" applyBorder="1" applyAlignment="1">
      <alignment/>
    </xf>
    <xf numFmtId="188" fontId="4" fillId="36" borderId="10" xfId="33" applyNumberFormat="1" applyFont="1" applyFill="1" applyBorder="1" applyAlignment="1">
      <alignment/>
    </xf>
    <xf numFmtId="188" fontId="1" fillId="34" borderId="14" xfId="33" applyNumberFormat="1" applyFont="1" applyFill="1" applyBorder="1" applyAlignment="1">
      <alignment/>
    </xf>
    <xf numFmtId="188" fontId="4" fillId="33" borderId="10" xfId="33" applyNumberFormat="1" applyFont="1" applyFill="1" applyBorder="1" applyAlignment="1">
      <alignment horizontal="left" vertical="center"/>
    </xf>
    <xf numFmtId="188" fontId="4" fillId="33" borderId="10" xfId="33" applyNumberFormat="1" applyFont="1" applyFill="1" applyBorder="1" applyAlignment="1">
      <alignment horizontal="center" vertical="center" wrapText="1"/>
    </xf>
    <xf numFmtId="188" fontId="4" fillId="37" borderId="10" xfId="33" applyNumberFormat="1" applyFont="1" applyFill="1" applyBorder="1" applyAlignment="1">
      <alignment horizontal="center" vertical="center"/>
    </xf>
    <xf numFmtId="188" fontId="4" fillId="37" borderId="10" xfId="33" applyNumberFormat="1" applyFont="1" applyFill="1" applyBorder="1" applyAlignment="1">
      <alignment horizontal="center" vertical="center" wrapText="1"/>
    </xf>
    <xf numFmtId="188" fontId="1" fillId="37" borderId="12" xfId="33" applyNumberFormat="1" applyFont="1" applyFill="1" applyBorder="1" applyAlignment="1">
      <alignment/>
    </xf>
    <xf numFmtId="188" fontId="4" fillId="37" borderId="10" xfId="33" applyNumberFormat="1" applyFont="1" applyFill="1" applyBorder="1" applyAlignment="1">
      <alignment/>
    </xf>
    <xf numFmtId="188" fontId="4" fillId="38" borderId="10" xfId="33" applyNumberFormat="1" applyFont="1" applyFill="1" applyBorder="1" applyAlignment="1">
      <alignment/>
    </xf>
    <xf numFmtId="4" fontId="3" fillId="38" borderId="10" xfId="33" applyNumberFormat="1" applyFont="1" applyFill="1" applyBorder="1" applyAlignment="1">
      <alignment horizontal="center" vertical="center"/>
    </xf>
    <xf numFmtId="3" fontId="3" fillId="38" borderId="12" xfId="33" applyNumberFormat="1" applyFont="1" applyFill="1" applyBorder="1" applyAlignment="1">
      <alignment horizontal="center"/>
    </xf>
    <xf numFmtId="4" fontId="1" fillId="38" borderId="12" xfId="33" applyNumberFormat="1" applyFont="1" applyFill="1" applyBorder="1" applyAlignment="1">
      <alignment/>
    </xf>
    <xf numFmtId="3" fontId="3" fillId="38" borderId="13" xfId="33" applyNumberFormat="1" applyFont="1" applyFill="1" applyBorder="1" applyAlignment="1">
      <alignment horizontal="center"/>
    </xf>
    <xf numFmtId="4" fontId="1" fillId="38" borderId="13" xfId="33" applyNumberFormat="1" applyFont="1" applyFill="1" applyBorder="1" applyAlignment="1">
      <alignment/>
    </xf>
    <xf numFmtId="4" fontId="1" fillId="39" borderId="12" xfId="33" applyNumberFormat="1" applyFont="1" applyFill="1" applyBorder="1" applyAlignment="1">
      <alignment/>
    </xf>
    <xf numFmtId="188" fontId="4" fillId="39" borderId="10" xfId="33" applyNumberFormat="1" applyFont="1" applyFill="1" applyBorder="1" applyAlignment="1">
      <alignment/>
    </xf>
    <xf numFmtId="188" fontId="1" fillId="33" borderId="12" xfId="33" applyNumberFormat="1" applyFont="1" applyFill="1" applyBorder="1" applyAlignment="1">
      <alignment horizontal="center"/>
    </xf>
    <xf numFmtId="188" fontId="3" fillId="33" borderId="12" xfId="33" applyNumberFormat="1" applyFont="1" applyFill="1" applyBorder="1" applyAlignment="1">
      <alignment shrinkToFit="1"/>
    </xf>
    <xf numFmtId="188" fontId="1" fillId="33" borderId="13" xfId="33" applyNumberFormat="1" applyFont="1" applyFill="1" applyBorder="1" applyAlignment="1">
      <alignment horizontal="center"/>
    </xf>
    <xf numFmtId="188" fontId="3" fillId="33" borderId="13" xfId="33" applyNumberFormat="1" applyFont="1" applyFill="1" applyBorder="1" applyAlignment="1">
      <alignment shrinkToFit="1"/>
    </xf>
    <xf numFmtId="188" fontId="4" fillId="0" borderId="0" xfId="33" applyNumberFormat="1" applyFont="1" applyAlignment="1">
      <alignment/>
    </xf>
    <xf numFmtId="188" fontId="1" fillId="35" borderId="12" xfId="33" applyNumberFormat="1" applyFont="1" applyFill="1" applyBorder="1" applyAlignment="1">
      <alignment/>
    </xf>
    <xf numFmtId="4" fontId="9" fillId="39" borderId="15" xfId="33" applyNumberFormat="1" applyFont="1" applyFill="1" applyBorder="1" applyAlignment="1">
      <alignment horizontal="center" vertical="center"/>
    </xf>
    <xf numFmtId="188" fontId="8" fillId="36" borderId="10" xfId="33" applyNumberFormat="1" applyFont="1" applyFill="1" applyBorder="1" applyAlignment="1">
      <alignment horizontal="center" vertical="center" wrapText="1"/>
    </xf>
    <xf numFmtId="188" fontId="8" fillId="36" borderId="10" xfId="33" applyNumberFormat="1" applyFont="1" applyFill="1" applyBorder="1" applyAlignment="1">
      <alignment horizontal="center" vertical="center"/>
    </xf>
    <xf numFmtId="4" fontId="1" fillId="40" borderId="12" xfId="33" applyNumberFormat="1" applyFont="1" applyFill="1" applyBorder="1" applyAlignment="1">
      <alignment/>
    </xf>
    <xf numFmtId="188" fontId="4" fillId="40" borderId="10" xfId="33" applyNumberFormat="1" applyFont="1" applyFill="1" applyBorder="1" applyAlignment="1">
      <alignment/>
    </xf>
    <xf numFmtId="4" fontId="9" fillId="33" borderId="16" xfId="33" applyNumberFormat="1" applyFont="1" applyFill="1" applyBorder="1" applyAlignment="1">
      <alignment vertical="center"/>
    </xf>
    <xf numFmtId="4" fontId="1" fillId="33" borderId="12" xfId="33" applyNumberFormat="1" applyFont="1" applyFill="1" applyBorder="1" applyAlignment="1">
      <alignment/>
    </xf>
    <xf numFmtId="4" fontId="4" fillId="40" borderId="15" xfId="33" applyNumberFormat="1" applyFont="1" applyFill="1" applyBorder="1" applyAlignment="1">
      <alignment vertical="center"/>
    </xf>
    <xf numFmtId="4" fontId="4" fillId="40" borderId="16" xfId="33" applyNumberFormat="1" applyFont="1" applyFill="1" applyBorder="1" applyAlignment="1">
      <alignment horizontal="center" vertical="center"/>
    </xf>
    <xf numFmtId="4" fontId="4" fillId="33" borderId="15" xfId="33" applyNumberFormat="1" applyFont="1" applyFill="1" applyBorder="1" applyAlignment="1">
      <alignment horizontal="center" vertical="center"/>
    </xf>
    <xf numFmtId="4" fontId="4" fillId="39" borderId="16" xfId="33" applyNumberFormat="1" applyFont="1" applyFill="1" applyBorder="1" applyAlignment="1">
      <alignment horizontal="center" vertical="center"/>
    </xf>
    <xf numFmtId="4" fontId="4" fillId="39" borderId="15" xfId="33" applyNumberFormat="1" applyFont="1" applyFill="1" applyBorder="1" applyAlignment="1">
      <alignment horizontal="center" vertical="center"/>
    </xf>
    <xf numFmtId="4" fontId="4" fillId="39" borderId="17" xfId="33" applyNumberFormat="1" applyFont="1" applyFill="1" applyBorder="1" applyAlignment="1">
      <alignment horizontal="center" vertical="center" wrapText="1"/>
    </xf>
    <xf numFmtId="4" fontId="1" fillId="33" borderId="15" xfId="33" applyNumberFormat="1" applyFont="1" applyFill="1" applyBorder="1" applyAlignment="1">
      <alignment/>
    </xf>
    <xf numFmtId="4" fontId="4" fillId="33" borderId="10" xfId="33" applyNumberFormat="1" applyFont="1" applyFill="1" applyBorder="1" applyAlignment="1">
      <alignment/>
    </xf>
    <xf numFmtId="4" fontId="1" fillId="37" borderId="12" xfId="33" applyNumberFormat="1" applyFont="1" applyFill="1" applyBorder="1" applyAlignment="1">
      <alignment/>
    </xf>
    <xf numFmtId="4" fontId="1" fillId="37" borderId="15" xfId="33" applyNumberFormat="1" applyFont="1" applyFill="1" applyBorder="1" applyAlignment="1">
      <alignment/>
    </xf>
    <xf numFmtId="4" fontId="4" fillId="37" borderId="10" xfId="33" applyNumberFormat="1" applyFont="1" applyFill="1" applyBorder="1" applyAlignment="1">
      <alignment/>
    </xf>
    <xf numFmtId="4" fontId="1" fillId="37" borderId="12" xfId="33" applyNumberFormat="1" applyFont="1" applyFill="1" applyBorder="1" applyAlignment="1">
      <alignment wrapText="1"/>
    </xf>
    <xf numFmtId="3" fontId="1" fillId="0" borderId="0" xfId="33" applyNumberFormat="1" applyFont="1" applyAlignment="1">
      <alignment/>
    </xf>
    <xf numFmtId="3" fontId="4" fillId="0" borderId="0" xfId="33" applyNumberFormat="1" applyFont="1" applyAlignment="1">
      <alignment/>
    </xf>
    <xf numFmtId="3" fontId="4" fillId="33" borderId="17" xfId="33" applyNumberFormat="1" applyFont="1" applyFill="1" applyBorder="1" applyAlignment="1">
      <alignment horizontal="center" vertical="center"/>
    </xf>
    <xf numFmtId="3" fontId="4" fillId="33" borderId="15" xfId="33" applyNumberFormat="1" applyFont="1" applyFill="1" applyBorder="1" applyAlignment="1">
      <alignment horizontal="center" vertical="center"/>
    </xf>
    <xf numFmtId="3" fontId="9" fillId="33" borderId="16" xfId="33" applyNumberFormat="1" applyFont="1" applyFill="1" applyBorder="1" applyAlignment="1">
      <alignment vertical="center"/>
    </xf>
    <xf numFmtId="3" fontId="1" fillId="33" borderId="12" xfId="33" applyNumberFormat="1" applyFont="1" applyFill="1" applyBorder="1" applyAlignment="1">
      <alignment/>
    </xf>
    <xf numFmtId="3" fontId="1" fillId="37" borderId="12" xfId="33" applyNumberFormat="1" applyFont="1" applyFill="1" applyBorder="1" applyAlignment="1">
      <alignment/>
    </xf>
    <xf numFmtId="3" fontId="1" fillId="37" borderId="12" xfId="33" applyNumberFormat="1" applyFont="1" applyFill="1" applyBorder="1" applyAlignment="1">
      <alignment wrapText="1"/>
    </xf>
    <xf numFmtId="3" fontId="1" fillId="33" borderId="15" xfId="33" applyNumberFormat="1" applyFont="1" applyFill="1" applyBorder="1" applyAlignment="1">
      <alignment/>
    </xf>
    <xf numFmtId="3" fontId="1" fillId="37" borderId="15" xfId="33" applyNumberFormat="1" applyFont="1" applyFill="1" applyBorder="1" applyAlignment="1">
      <alignment/>
    </xf>
    <xf numFmtId="3" fontId="4" fillId="33" borderId="10" xfId="33" applyNumberFormat="1" applyFont="1" applyFill="1" applyBorder="1" applyAlignment="1">
      <alignment/>
    </xf>
    <xf numFmtId="3" fontId="4" fillId="37" borderId="10" xfId="33" applyNumberFormat="1" applyFont="1" applyFill="1" applyBorder="1" applyAlignment="1">
      <alignment/>
    </xf>
    <xf numFmtId="3" fontId="1" fillId="0" borderId="0" xfId="33" applyNumberFormat="1" applyFont="1" applyAlignment="1">
      <alignment horizontal="center"/>
    </xf>
    <xf numFmtId="3" fontId="4" fillId="0" borderId="0" xfId="33" applyNumberFormat="1" applyFont="1" applyAlignment="1">
      <alignment horizontal="center"/>
    </xf>
    <xf numFmtId="3" fontId="1" fillId="33" borderId="12" xfId="33" applyNumberFormat="1" applyFont="1" applyFill="1" applyBorder="1" applyAlignment="1">
      <alignment horizontal="center"/>
    </xf>
    <xf numFmtId="3" fontId="1" fillId="33" borderId="15" xfId="33" applyNumberFormat="1" applyFont="1" applyFill="1" applyBorder="1" applyAlignment="1">
      <alignment horizontal="center"/>
    </xf>
    <xf numFmtId="3" fontId="4" fillId="33" borderId="10" xfId="33" applyNumberFormat="1" applyFont="1" applyFill="1" applyBorder="1" applyAlignment="1">
      <alignment horizontal="center"/>
    </xf>
    <xf numFmtId="3" fontId="1" fillId="37" borderId="12" xfId="33" applyNumberFormat="1" applyFont="1" applyFill="1" applyBorder="1" applyAlignment="1">
      <alignment horizontal="center"/>
    </xf>
    <xf numFmtId="3" fontId="1" fillId="37" borderId="15" xfId="33" applyNumberFormat="1" applyFont="1" applyFill="1" applyBorder="1" applyAlignment="1">
      <alignment horizontal="center"/>
    </xf>
    <xf numFmtId="3" fontId="4" fillId="37" borderId="10" xfId="33" applyNumberFormat="1" applyFont="1" applyFill="1" applyBorder="1" applyAlignment="1">
      <alignment horizontal="center"/>
    </xf>
    <xf numFmtId="3" fontId="1" fillId="0" borderId="0" xfId="33" applyNumberFormat="1" applyFont="1" applyFill="1" applyAlignment="1">
      <alignment horizontal="center"/>
    </xf>
    <xf numFmtId="3" fontId="4" fillId="0" borderId="0" xfId="33" applyNumberFormat="1" applyFont="1" applyFill="1" applyAlignment="1">
      <alignment horizontal="center"/>
    </xf>
    <xf numFmtId="188" fontId="1" fillId="0" borderId="0" xfId="33" applyNumberFormat="1" applyFont="1" applyAlignment="1">
      <alignment/>
    </xf>
    <xf numFmtId="3" fontId="4" fillId="33" borderId="15" xfId="33" applyNumberFormat="1" applyFont="1" applyFill="1" applyBorder="1" applyAlignment="1">
      <alignment horizontal="center" vertical="center" wrapText="1"/>
    </xf>
    <xf numFmtId="3" fontId="4" fillId="33" borderId="16" xfId="33" applyNumberFormat="1" applyFont="1" applyFill="1" applyBorder="1" applyAlignment="1">
      <alignment horizontal="center" vertical="center"/>
    </xf>
    <xf numFmtId="3" fontId="4" fillId="36" borderId="15" xfId="33" applyNumberFormat="1" applyFont="1" applyFill="1" applyBorder="1" applyAlignment="1">
      <alignment horizontal="center" vertical="center"/>
    </xf>
    <xf numFmtId="3" fontId="4" fillId="36" borderId="16" xfId="33" applyNumberFormat="1" applyFont="1" applyFill="1" applyBorder="1" applyAlignment="1">
      <alignment horizontal="center" vertical="center" wrapText="1"/>
    </xf>
    <xf numFmtId="3" fontId="1" fillId="36" borderId="12" xfId="33" applyNumberFormat="1" applyFont="1" applyFill="1" applyBorder="1" applyAlignment="1">
      <alignment horizontal="center"/>
    </xf>
    <xf numFmtId="3" fontId="1" fillId="36" borderId="15" xfId="33" applyNumberFormat="1" applyFont="1" applyFill="1" applyBorder="1" applyAlignment="1">
      <alignment horizontal="center"/>
    </xf>
    <xf numFmtId="3" fontId="4" fillId="36" borderId="10" xfId="33" applyNumberFormat="1" applyFont="1" applyFill="1" applyBorder="1" applyAlignment="1">
      <alignment horizontal="center"/>
    </xf>
    <xf numFmtId="3" fontId="4" fillId="35" borderId="15" xfId="33" applyNumberFormat="1" applyFont="1" applyFill="1" applyBorder="1" applyAlignment="1">
      <alignment horizontal="center" vertical="center"/>
    </xf>
    <xf numFmtId="3" fontId="1" fillId="35" borderId="12" xfId="33" applyNumberFormat="1" applyFont="1" applyFill="1" applyBorder="1" applyAlignment="1">
      <alignment horizontal="center"/>
    </xf>
    <xf numFmtId="3" fontId="4" fillId="35" borderId="10" xfId="33" applyNumberFormat="1" applyFont="1" applyFill="1" applyBorder="1" applyAlignment="1">
      <alignment horizontal="center"/>
    </xf>
    <xf numFmtId="3" fontId="4" fillId="36" borderId="17" xfId="33" applyNumberFormat="1" applyFont="1" applyFill="1" applyBorder="1" applyAlignment="1">
      <alignment horizontal="center" vertical="center"/>
    </xf>
    <xf numFmtId="3" fontId="9" fillId="36" borderId="16" xfId="33" applyNumberFormat="1" applyFont="1" applyFill="1" applyBorder="1" applyAlignment="1">
      <alignment vertical="center"/>
    </xf>
    <xf numFmtId="3" fontId="1" fillId="36" borderId="12" xfId="33" applyNumberFormat="1" applyFont="1" applyFill="1" applyBorder="1" applyAlignment="1">
      <alignment/>
    </xf>
    <xf numFmtId="3" fontId="1" fillId="36" borderId="15" xfId="33" applyNumberFormat="1" applyFont="1" applyFill="1" applyBorder="1" applyAlignment="1">
      <alignment/>
    </xf>
    <xf numFmtId="3" fontId="4" fillId="35" borderId="16" xfId="33" applyNumberFormat="1" applyFont="1" applyFill="1" applyBorder="1" applyAlignment="1">
      <alignment horizontal="center" vertical="center"/>
    </xf>
    <xf numFmtId="3" fontId="1" fillId="35" borderId="12" xfId="33" applyNumberFormat="1" applyFont="1" applyFill="1" applyBorder="1" applyAlignment="1">
      <alignment/>
    </xf>
    <xf numFmtId="3" fontId="1" fillId="35" borderId="15" xfId="33" applyNumberFormat="1" applyFont="1" applyFill="1" applyBorder="1" applyAlignment="1">
      <alignment/>
    </xf>
    <xf numFmtId="3" fontId="4" fillId="36" borderId="17" xfId="33" applyNumberFormat="1" applyFont="1" applyFill="1" applyBorder="1" applyAlignment="1">
      <alignment horizontal="center" vertical="center" wrapText="1"/>
    </xf>
    <xf numFmtId="3" fontId="4" fillId="36" borderId="15" xfId="33" applyNumberFormat="1" applyFont="1" applyFill="1" applyBorder="1" applyAlignment="1">
      <alignment horizontal="center" vertical="center"/>
    </xf>
    <xf numFmtId="3" fontId="4" fillId="36" borderId="16" xfId="33" applyNumberFormat="1" applyFont="1" applyFill="1" applyBorder="1" applyAlignment="1">
      <alignment horizontal="center" vertical="center"/>
    </xf>
    <xf numFmtId="3" fontId="4" fillId="35" borderId="18" xfId="33" applyNumberFormat="1" applyFont="1" applyFill="1" applyBorder="1" applyAlignment="1">
      <alignment horizontal="center" vertical="center" wrapText="1"/>
    </xf>
    <xf numFmtId="3" fontId="4" fillId="35" borderId="19" xfId="33" applyNumberFormat="1" applyFont="1" applyFill="1" applyBorder="1" applyAlignment="1">
      <alignment horizontal="center" vertical="center" wrapText="1"/>
    </xf>
    <xf numFmtId="3" fontId="4" fillId="35" borderId="20" xfId="33" applyNumberFormat="1" applyFont="1" applyFill="1" applyBorder="1" applyAlignment="1">
      <alignment horizontal="center" vertical="center" wrapText="1"/>
    </xf>
    <xf numFmtId="3" fontId="4" fillId="35" borderId="21" xfId="33" applyNumberFormat="1" applyFont="1" applyFill="1" applyBorder="1" applyAlignment="1">
      <alignment horizontal="center" vertical="center" wrapText="1"/>
    </xf>
    <xf numFmtId="3" fontId="4" fillId="35" borderId="20" xfId="33" applyNumberFormat="1" applyFont="1" applyFill="1" applyBorder="1" applyAlignment="1">
      <alignment horizontal="center" vertical="center"/>
    </xf>
    <xf numFmtId="3" fontId="4" fillId="35" borderId="21" xfId="33" applyNumberFormat="1" applyFont="1" applyFill="1" applyBorder="1" applyAlignment="1">
      <alignment horizontal="center" vertical="center"/>
    </xf>
    <xf numFmtId="3" fontId="4" fillId="33" borderId="22" xfId="33" applyNumberFormat="1" applyFont="1" applyFill="1" applyBorder="1" applyAlignment="1">
      <alignment horizontal="center" vertical="center"/>
    </xf>
    <xf numFmtId="3" fontId="4" fillId="33" borderId="0" xfId="33" applyNumberFormat="1" applyFont="1" applyFill="1" applyBorder="1" applyAlignment="1">
      <alignment horizontal="center" vertical="center"/>
    </xf>
    <xf numFmtId="3" fontId="4" fillId="33" borderId="23" xfId="33" applyNumberFormat="1" applyFont="1" applyFill="1" applyBorder="1" applyAlignment="1">
      <alignment horizontal="center" vertical="center"/>
    </xf>
    <xf numFmtId="3" fontId="4" fillId="33" borderId="20" xfId="33" applyNumberFormat="1" applyFont="1" applyFill="1" applyBorder="1" applyAlignment="1">
      <alignment horizontal="center" vertical="center"/>
    </xf>
    <xf numFmtId="3" fontId="4" fillId="33" borderId="11" xfId="33" applyNumberFormat="1" applyFont="1" applyFill="1" applyBorder="1" applyAlignment="1">
      <alignment horizontal="center" vertical="center"/>
    </xf>
    <xf numFmtId="3" fontId="4" fillId="33" borderId="21" xfId="33" applyNumberFormat="1" applyFont="1" applyFill="1" applyBorder="1" applyAlignment="1">
      <alignment horizontal="center" vertical="center"/>
    </xf>
    <xf numFmtId="3" fontId="4" fillId="33" borderId="18" xfId="33" applyNumberFormat="1" applyFont="1" applyFill="1" applyBorder="1" applyAlignment="1">
      <alignment horizontal="center" vertical="center"/>
    </xf>
    <xf numFmtId="3" fontId="4" fillId="33" borderId="24" xfId="33" applyNumberFormat="1" applyFont="1" applyFill="1" applyBorder="1" applyAlignment="1">
      <alignment horizontal="center" vertical="center"/>
    </xf>
    <xf numFmtId="3" fontId="4" fillId="33" borderId="19" xfId="33" applyNumberFormat="1" applyFont="1" applyFill="1" applyBorder="1" applyAlignment="1">
      <alignment horizontal="center" vertical="center"/>
    </xf>
    <xf numFmtId="3" fontId="4" fillId="33" borderId="17" xfId="33" applyNumberFormat="1" applyFont="1" applyFill="1" applyBorder="1" applyAlignment="1">
      <alignment horizontal="center" vertical="center" wrapText="1"/>
    </xf>
    <xf numFmtId="3" fontId="4" fillId="33" borderId="15" xfId="33" applyNumberFormat="1" applyFont="1" applyFill="1" applyBorder="1" applyAlignment="1">
      <alignment horizontal="center" vertical="center"/>
    </xf>
    <xf numFmtId="3" fontId="4" fillId="33" borderId="16" xfId="33" applyNumberFormat="1" applyFont="1" applyFill="1" applyBorder="1" applyAlignment="1">
      <alignment horizontal="center" vertical="center"/>
    </xf>
    <xf numFmtId="3" fontId="9" fillId="37" borderId="17" xfId="33" applyNumberFormat="1" applyFont="1" applyFill="1" applyBorder="1" applyAlignment="1">
      <alignment horizontal="center" vertical="center" wrapText="1"/>
    </xf>
    <xf numFmtId="3" fontId="9" fillId="37" borderId="15" xfId="33" applyNumberFormat="1" applyFont="1" applyFill="1" applyBorder="1" applyAlignment="1">
      <alignment horizontal="center" vertical="center"/>
    </xf>
    <xf numFmtId="3" fontId="9" fillId="37" borderId="16" xfId="33" applyNumberFormat="1" applyFont="1" applyFill="1" applyBorder="1" applyAlignment="1">
      <alignment horizontal="center" vertical="center"/>
    </xf>
    <xf numFmtId="4" fontId="4" fillId="37" borderId="18" xfId="33" applyNumberFormat="1" applyFont="1" applyFill="1" applyBorder="1" applyAlignment="1">
      <alignment horizontal="center" vertical="center" wrapText="1"/>
    </xf>
    <xf numFmtId="4" fontId="4" fillId="37" borderId="19" xfId="33" applyNumberFormat="1" applyFont="1" applyFill="1" applyBorder="1" applyAlignment="1">
      <alignment horizontal="center" vertical="center" wrapText="1"/>
    </xf>
    <xf numFmtId="4" fontId="4" fillId="37" borderId="22" xfId="33" applyNumberFormat="1" applyFont="1" applyFill="1" applyBorder="1" applyAlignment="1">
      <alignment horizontal="center" vertical="center" wrapText="1"/>
    </xf>
    <xf numFmtId="4" fontId="4" fillId="37" borderId="23" xfId="33" applyNumberFormat="1" applyFont="1" applyFill="1" applyBorder="1" applyAlignment="1">
      <alignment horizontal="center" vertical="center" wrapText="1"/>
    </xf>
    <xf numFmtId="4" fontId="4" fillId="37" borderId="20" xfId="33" applyNumberFormat="1" applyFont="1" applyFill="1" applyBorder="1" applyAlignment="1">
      <alignment horizontal="center" vertical="center" wrapText="1"/>
    </xf>
    <xf numFmtId="4" fontId="4" fillId="37" borderId="21" xfId="33" applyNumberFormat="1" applyFont="1" applyFill="1" applyBorder="1" applyAlignment="1">
      <alignment horizontal="center" vertical="center" wrapText="1"/>
    </xf>
    <xf numFmtId="4" fontId="3" fillId="38" borderId="10" xfId="33" applyNumberFormat="1" applyFont="1" applyFill="1" applyBorder="1" applyAlignment="1">
      <alignment horizontal="center" vertical="center"/>
    </xf>
    <xf numFmtId="4" fontId="1" fillId="38" borderId="17" xfId="33" applyNumberFormat="1" applyFont="1" applyFill="1" applyBorder="1" applyAlignment="1">
      <alignment horizontal="center" vertical="center"/>
    </xf>
    <xf numFmtId="4" fontId="1" fillId="38" borderId="15" xfId="33" applyNumberFormat="1" applyFont="1" applyFill="1" applyBorder="1" applyAlignment="1">
      <alignment horizontal="center" vertical="center"/>
    </xf>
    <xf numFmtId="4" fontId="1" fillId="38" borderId="16" xfId="33" applyNumberFormat="1" applyFont="1" applyFill="1" applyBorder="1" applyAlignment="1">
      <alignment horizontal="center" vertical="center"/>
    </xf>
    <xf numFmtId="188" fontId="10" fillId="38" borderId="10" xfId="33" applyNumberFormat="1" applyFont="1" applyFill="1" applyBorder="1" applyAlignment="1">
      <alignment horizontal="center" vertical="center"/>
    </xf>
    <xf numFmtId="4" fontId="7" fillId="38" borderId="17" xfId="33" applyNumberFormat="1" applyFont="1" applyFill="1" applyBorder="1" applyAlignment="1">
      <alignment horizontal="center" vertical="center" wrapText="1"/>
    </xf>
    <xf numFmtId="4" fontId="3" fillId="38" borderId="15" xfId="33" applyNumberFormat="1" applyFont="1" applyFill="1" applyBorder="1" applyAlignment="1">
      <alignment horizontal="center" vertical="center" wrapText="1"/>
    </xf>
    <xf numFmtId="4" fontId="3" fillId="38" borderId="16" xfId="33" applyNumberFormat="1" applyFont="1" applyFill="1" applyBorder="1" applyAlignment="1">
      <alignment horizontal="center" vertical="center" wrapText="1"/>
    </xf>
    <xf numFmtId="4" fontId="3" fillId="38" borderId="17" xfId="33" applyNumberFormat="1" applyFont="1" applyFill="1" applyBorder="1" applyAlignment="1">
      <alignment horizontal="center" vertical="center"/>
    </xf>
    <xf numFmtId="4" fontId="3" fillId="38" borderId="15" xfId="3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3" fillId="38" borderId="10" xfId="33" applyNumberFormat="1" applyFont="1" applyFill="1" applyBorder="1" applyAlignment="1">
      <alignment horizontal="center" vertical="center" wrapText="1"/>
    </xf>
    <xf numFmtId="188" fontId="4" fillId="33" borderId="10" xfId="33" applyNumberFormat="1" applyFont="1" applyFill="1" applyBorder="1" applyAlignment="1">
      <alignment horizontal="center" vertical="center"/>
    </xf>
    <xf numFmtId="188" fontId="4" fillId="35" borderId="25" xfId="33" applyNumberFormat="1" applyFont="1" applyFill="1" applyBorder="1" applyAlignment="1">
      <alignment horizontal="center" vertical="center"/>
    </xf>
    <xf numFmtId="188" fontId="4" fillId="35" borderId="26" xfId="33" applyNumberFormat="1" applyFont="1" applyFill="1" applyBorder="1" applyAlignment="1">
      <alignment horizontal="center" vertical="center"/>
    </xf>
    <xf numFmtId="188" fontId="4" fillId="35" borderId="27" xfId="33" applyNumberFormat="1" applyFont="1" applyFill="1" applyBorder="1" applyAlignment="1">
      <alignment horizontal="center" vertical="center"/>
    </xf>
    <xf numFmtId="188" fontId="4" fillId="36" borderId="10" xfId="33" applyNumberFormat="1" applyFont="1" applyFill="1" applyBorder="1" applyAlignment="1">
      <alignment horizontal="center" vertical="center"/>
    </xf>
    <xf numFmtId="188" fontId="4" fillId="34" borderId="25" xfId="33" applyNumberFormat="1" applyFont="1" applyFill="1" applyBorder="1" applyAlignment="1">
      <alignment horizontal="center" vertical="center"/>
    </xf>
    <xf numFmtId="188" fontId="4" fillId="34" borderId="26" xfId="33" applyNumberFormat="1" applyFont="1" applyFill="1" applyBorder="1" applyAlignment="1">
      <alignment horizontal="center" vertical="center"/>
    </xf>
    <xf numFmtId="188" fontId="4" fillId="34" borderId="27" xfId="33" applyNumberFormat="1" applyFont="1" applyFill="1" applyBorder="1" applyAlignment="1">
      <alignment horizontal="center" vertical="center"/>
    </xf>
    <xf numFmtId="188" fontId="4" fillId="37" borderId="10" xfId="33" applyNumberFormat="1" applyFont="1" applyFill="1" applyBorder="1" applyAlignment="1">
      <alignment horizontal="center" vertical="center"/>
    </xf>
    <xf numFmtId="4" fontId="4" fillId="40" borderId="10" xfId="33" applyNumberFormat="1" applyFont="1" applyFill="1" applyBorder="1" applyAlignment="1">
      <alignment horizontal="center" vertical="center"/>
    </xf>
    <xf numFmtId="4" fontId="4" fillId="33" borderId="17" xfId="33" applyNumberFormat="1" applyFont="1" applyFill="1" applyBorder="1" applyAlignment="1">
      <alignment horizontal="center" vertical="center"/>
    </xf>
    <xf numFmtId="4" fontId="4" fillId="33" borderId="15" xfId="33" applyNumberFormat="1" applyFont="1" applyFill="1" applyBorder="1" applyAlignment="1">
      <alignment horizontal="center" vertical="center"/>
    </xf>
    <xf numFmtId="188" fontId="4" fillId="33" borderId="25" xfId="33" applyNumberFormat="1" applyFont="1" applyFill="1" applyBorder="1" applyAlignment="1">
      <alignment horizontal="center"/>
    </xf>
    <xf numFmtId="188" fontId="4" fillId="33" borderId="27" xfId="33" applyNumberFormat="1" applyFont="1" applyFill="1" applyBorder="1" applyAlignment="1">
      <alignment horizontal="center"/>
    </xf>
    <xf numFmtId="188" fontId="10" fillId="36" borderId="10" xfId="33" applyNumberFormat="1" applyFont="1" applyFill="1" applyBorder="1" applyAlignment="1">
      <alignment horizontal="center" vertical="center"/>
    </xf>
    <xf numFmtId="188" fontId="4" fillId="35" borderId="10" xfId="33" applyNumberFormat="1" applyFont="1" applyFill="1" applyBorder="1" applyAlignment="1">
      <alignment horizontal="center" vertical="center"/>
    </xf>
    <xf numFmtId="188" fontId="10" fillId="34" borderId="10" xfId="33" applyNumberFormat="1" applyFont="1" applyFill="1" applyBorder="1" applyAlignment="1">
      <alignment horizontal="center" vertical="center"/>
    </xf>
    <xf numFmtId="188" fontId="10" fillId="33" borderId="10" xfId="33" applyNumberFormat="1" applyFont="1" applyFill="1" applyBorder="1" applyAlignment="1">
      <alignment horizontal="center" vertical="center"/>
    </xf>
    <xf numFmtId="188" fontId="10" fillId="37" borderId="10" xfId="33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0"/>
  <sheetViews>
    <sheetView tabSelected="1"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BT18" sqref="BT18"/>
    </sheetView>
  </sheetViews>
  <sheetFormatPr defaultColWidth="9.140625" defaultRowHeight="12.75"/>
  <cols>
    <col min="1" max="1" width="5.421875" style="1" bestFit="1" customWidth="1"/>
    <col min="2" max="2" width="47.00390625" style="1" bestFit="1" customWidth="1"/>
    <col min="3" max="3" width="7.8515625" style="1" bestFit="1" customWidth="1"/>
    <col min="4" max="4" width="8.28125" style="1" bestFit="1" customWidth="1"/>
    <col min="5" max="5" width="6.8515625" style="1" bestFit="1" customWidth="1"/>
    <col min="6" max="6" width="8.7109375" style="1" bestFit="1" customWidth="1"/>
    <col min="7" max="7" width="8.421875" style="1" customWidth="1"/>
    <col min="8" max="8" width="13.28125" style="1" customWidth="1"/>
    <col min="9" max="9" width="12.8515625" style="1" customWidth="1"/>
    <col min="10" max="10" width="13.8515625" style="1" customWidth="1"/>
    <col min="11" max="11" width="11.28125" style="1" bestFit="1" customWidth="1"/>
    <col min="12" max="12" width="11.421875" style="1" customWidth="1"/>
    <col min="13" max="13" width="10.140625" style="1" customWidth="1"/>
    <col min="14" max="14" width="11.28125" style="1" customWidth="1"/>
    <col min="15" max="15" width="10.421875" style="1" customWidth="1"/>
    <col min="16" max="16" width="10.7109375" style="1" customWidth="1"/>
    <col min="17" max="17" width="11.7109375" style="1" customWidth="1"/>
    <col min="18" max="18" width="12.28125" style="1" customWidth="1"/>
    <col min="19" max="19" width="11.57421875" style="1" customWidth="1"/>
    <col min="20" max="20" width="12.7109375" style="1" customWidth="1"/>
    <col min="21" max="21" width="12.00390625" style="1" customWidth="1"/>
    <col min="22" max="22" width="11.140625" style="1" customWidth="1"/>
    <col min="23" max="24" width="11.28125" style="1" customWidth="1"/>
    <col min="25" max="25" width="10.421875" style="1" customWidth="1"/>
    <col min="26" max="26" width="10.57421875" style="1" customWidth="1"/>
    <col min="27" max="27" width="11.140625" style="1" customWidth="1"/>
    <col min="28" max="28" width="8.57421875" style="1" customWidth="1"/>
    <col min="29" max="34" width="6.7109375" style="1" customWidth="1"/>
    <col min="35" max="35" width="7.7109375" style="1" customWidth="1"/>
    <col min="36" max="42" width="6.7109375" style="1" customWidth="1"/>
    <col min="43" max="43" width="9.140625" style="1" customWidth="1"/>
    <col min="44" max="44" width="11.28125" style="1" customWidth="1"/>
    <col min="45" max="45" width="9.57421875" style="1" customWidth="1"/>
    <col min="46" max="46" width="9.00390625" style="1" customWidth="1"/>
    <col min="47" max="47" width="9.7109375" style="1" customWidth="1"/>
    <col min="48" max="48" width="10.421875" style="1" customWidth="1"/>
    <col min="49" max="49" width="9.140625" style="1" customWidth="1"/>
    <col min="50" max="50" width="10.00390625" style="1" customWidth="1"/>
    <col min="51" max="51" width="10.7109375" style="1" customWidth="1"/>
    <col min="52" max="52" width="9.7109375" style="1" customWidth="1"/>
    <col min="53" max="53" width="9.28125" style="1" customWidth="1"/>
    <col min="54" max="54" width="9.421875" style="1" customWidth="1"/>
    <col min="55" max="55" width="8.00390625" style="1" customWidth="1"/>
    <col min="56" max="56" width="8.7109375" style="1" customWidth="1"/>
    <col min="57" max="57" width="8.421875" style="1" customWidth="1"/>
    <col min="58" max="58" width="9.421875" style="1" customWidth="1"/>
    <col min="59" max="59" width="11.140625" style="1" customWidth="1"/>
    <col min="60" max="64" width="13.8515625" style="1" customWidth="1"/>
    <col min="65" max="65" width="4.140625" style="83" customWidth="1"/>
    <col min="66" max="66" width="15.8515625" style="1" customWidth="1"/>
    <col min="67" max="67" width="6.140625" style="75" customWidth="1"/>
    <col min="68" max="68" width="6.421875" style="63" customWidth="1"/>
    <col min="69" max="69" width="6.28125" style="75" customWidth="1"/>
    <col min="70" max="70" width="8.57421875" style="75" customWidth="1"/>
    <col min="71" max="71" width="8.57421875" style="63" customWidth="1"/>
    <col min="72" max="72" width="8.140625" style="63" customWidth="1"/>
    <col min="73" max="73" width="7.57421875" style="63" customWidth="1"/>
    <col min="74" max="74" width="11.00390625" style="63" customWidth="1"/>
    <col min="75" max="75" width="6.140625" style="63" bestFit="1" customWidth="1"/>
    <col min="76" max="76" width="5.7109375" style="63" bestFit="1" customWidth="1"/>
    <col min="77" max="77" width="9.00390625" style="63" customWidth="1"/>
    <col min="78" max="78" width="11.00390625" style="63" customWidth="1"/>
    <col min="79" max="80" width="13.8515625" style="63" customWidth="1"/>
    <col min="81" max="81" width="18.140625" style="63" customWidth="1"/>
    <col min="82" max="82" width="9.140625" style="1" customWidth="1"/>
    <col min="83" max="83" width="12.28125" style="1" bestFit="1" customWidth="1"/>
    <col min="84" max="16384" width="9.140625" style="1" customWidth="1"/>
  </cols>
  <sheetData>
    <row r="1" spans="13:17" ht="23.25">
      <c r="M1" s="7"/>
      <c r="N1" s="6"/>
      <c r="O1" s="6"/>
      <c r="P1" s="6"/>
      <c r="Q1" s="6"/>
    </row>
    <row r="2" spans="1:81" ht="23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84"/>
      <c r="BN2" s="3"/>
      <c r="BO2" s="76"/>
      <c r="BP2" s="64"/>
      <c r="BQ2" s="76"/>
      <c r="BR2" s="76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</row>
    <row r="3" spans="1:81" ht="23.25">
      <c r="A3" s="3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84"/>
      <c r="BN3" s="3"/>
      <c r="BO3" s="76"/>
      <c r="BP3" s="64"/>
      <c r="BQ3" s="76"/>
      <c r="BR3" s="76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</row>
    <row r="4" spans="1:81" ht="23.25">
      <c r="A4" s="4" t="s">
        <v>163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7"/>
      <c r="AC4" s="7"/>
      <c r="AD4" s="7"/>
      <c r="AE4" s="7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84"/>
      <c r="BN4" s="3"/>
      <c r="BO4" s="76"/>
      <c r="BP4" s="64"/>
      <c r="BQ4" s="76"/>
      <c r="BR4" s="76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</row>
    <row r="5" spans="1:81" s="85" customFormat="1" ht="30" customHeight="1">
      <c r="A5" s="145" t="s">
        <v>1</v>
      </c>
      <c r="B5" s="145" t="s">
        <v>2</v>
      </c>
      <c r="C5" s="160" t="s">
        <v>3</v>
      </c>
      <c r="D5" s="160"/>
      <c r="E5" s="160"/>
      <c r="F5" s="160"/>
      <c r="G5" s="160"/>
      <c r="H5" s="159" t="s">
        <v>140</v>
      </c>
      <c r="I5" s="159"/>
      <c r="J5" s="159"/>
      <c r="K5" s="159"/>
      <c r="L5" s="159"/>
      <c r="M5" s="161" t="s">
        <v>121</v>
      </c>
      <c r="N5" s="161"/>
      <c r="O5" s="161"/>
      <c r="P5" s="161"/>
      <c r="Q5" s="161"/>
      <c r="R5" s="162" t="s">
        <v>122</v>
      </c>
      <c r="S5" s="162"/>
      <c r="T5" s="162"/>
      <c r="U5" s="162"/>
      <c r="V5" s="162"/>
      <c r="W5" s="163" t="s">
        <v>123</v>
      </c>
      <c r="X5" s="163"/>
      <c r="Y5" s="163"/>
      <c r="Z5" s="163"/>
      <c r="AA5" s="163"/>
      <c r="AB5" s="137" t="s">
        <v>124</v>
      </c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56" t="s">
        <v>164</v>
      </c>
      <c r="BI5" s="154" t="s">
        <v>165</v>
      </c>
      <c r="BJ5" s="154"/>
      <c r="BK5" s="154"/>
      <c r="BL5" s="155" t="s">
        <v>10</v>
      </c>
      <c r="BM5" s="127" t="s">
        <v>173</v>
      </c>
      <c r="BN5" s="128"/>
      <c r="BO5" s="118"/>
      <c r="BP5" s="119"/>
      <c r="BQ5" s="120"/>
      <c r="BR5" s="96"/>
      <c r="BS5" s="121" t="s">
        <v>194</v>
      </c>
      <c r="BT5" s="96"/>
      <c r="BU5" s="65"/>
      <c r="BV5" s="103" t="s">
        <v>195</v>
      </c>
      <c r="BW5" s="106" t="s">
        <v>196</v>
      </c>
      <c r="BX5" s="107"/>
      <c r="BY5" s="106" t="s">
        <v>2</v>
      </c>
      <c r="BZ5" s="107"/>
      <c r="CA5" s="65"/>
      <c r="CB5" s="65"/>
      <c r="CC5" s="124"/>
    </row>
    <row r="6" spans="1:81" ht="23.25">
      <c r="A6" s="145"/>
      <c r="B6" s="145"/>
      <c r="C6" s="160"/>
      <c r="D6" s="160"/>
      <c r="E6" s="160"/>
      <c r="F6" s="160"/>
      <c r="G6" s="160"/>
      <c r="H6" s="149" t="s">
        <v>9</v>
      </c>
      <c r="I6" s="149"/>
      <c r="J6" s="149"/>
      <c r="K6" s="149"/>
      <c r="L6" s="149"/>
      <c r="M6" s="150" t="s">
        <v>9</v>
      </c>
      <c r="N6" s="151"/>
      <c r="O6" s="151"/>
      <c r="P6" s="151"/>
      <c r="Q6" s="152"/>
      <c r="R6" s="145" t="s">
        <v>146</v>
      </c>
      <c r="S6" s="145"/>
      <c r="T6" s="145"/>
      <c r="U6" s="145"/>
      <c r="V6" s="145"/>
      <c r="W6" s="153" t="s">
        <v>9</v>
      </c>
      <c r="X6" s="153"/>
      <c r="Y6" s="153"/>
      <c r="Z6" s="153"/>
      <c r="AA6" s="153"/>
      <c r="AB6" s="138" t="s">
        <v>162</v>
      </c>
      <c r="AC6" s="133" t="s">
        <v>126</v>
      </c>
      <c r="AD6" s="133"/>
      <c r="AE6" s="133"/>
      <c r="AF6" s="133"/>
      <c r="AG6" s="133"/>
      <c r="AH6" s="133"/>
      <c r="AI6" s="133"/>
      <c r="AJ6" s="133" t="s">
        <v>127</v>
      </c>
      <c r="AK6" s="133"/>
      <c r="AL6" s="133"/>
      <c r="AM6" s="133"/>
      <c r="AN6" s="133"/>
      <c r="AO6" s="133"/>
      <c r="AP6" s="133"/>
      <c r="AQ6" s="141" t="s">
        <v>10</v>
      </c>
      <c r="AR6" s="144" t="s">
        <v>125</v>
      </c>
      <c r="AS6" s="133" t="s">
        <v>126</v>
      </c>
      <c r="AT6" s="133"/>
      <c r="AU6" s="133"/>
      <c r="AV6" s="133"/>
      <c r="AW6" s="133"/>
      <c r="AX6" s="133"/>
      <c r="AY6" s="133"/>
      <c r="AZ6" s="133" t="s">
        <v>127</v>
      </c>
      <c r="BA6" s="133"/>
      <c r="BB6" s="133"/>
      <c r="BC6" s="133"/>
      <c r="BD6" s="133"/>
      <c r="BE6" s="133"/>
      <c r="BF6" s="133"/>
      <c r="BG6" s="134" t="s">
        <v>10</v>
      </c>
      <c r="BH6" s="55" t="s">
        <v>167</v>
      </c>
      <c r="BI6" s="154" t="s">
        <v>166</v>
      </c>
      <c r="BJ6" s="154"/>
      <c r="BK6" s="154"/>
      <c r="BL6" s="156"/>
      <c r="BM6" s="129"/>
      <c r="BN6" s="130"/>
      <c r="BO6" s="112" t="s">
        <v>182</v>
      </c>
      <c r="BP6" s="113"/>
      <c r="BQ6" s="114"/>
      <c r="BR6" s="88" t="s">
        <v>2</v>
      </c>
      <c r="BS6" s="122"/>
      <c r="BT6" s="88" t="s">
        <v>2</v>
      </c>
      <c r="BU6" s="66" t="s">
        <v>192</v>
      </c>
      <c r="BV6" s="104"/>
      <c r="BW6" s="108" t="s">
        <v>197</v>
      </c>
      <c r="BX6" s="109"/>
      <c r="BY6" s="110" t="s">
        <v>193</v>
      </c>
      <c r="BZ6" s="111"/>
      <c r="CA6" s="86"/>
      <c r="CB6" s="86"/>
      <c r="CC6" s="125"/>
    </row>
    <row r="7" spans="1:81" ht="46.5" customHeight="1">
      <c r="A7" s="145"/>
      <c r="B7" s="145"/>
      <c r="C7" s="146" t="s">
        <v>147</v>
      </c>
      <c r="D7" s="147"/>
      <c r="E7" s="147"/>
      <c r="F7" s="147"/>
      <c r="G7" s="148"/>
      <c r="H7" s="20" t="s">
        <v>4</v>
      </c>
      <c r="I7" s="20" t="s">
        <v>5</v>
      </c>
      <c r="J7" s="20" t="s">
        <v>6</v>
      </c>
      <c r="K7" s="20" t="s">
        <v>7</v>
      </c>
      <c r="L7" s="20" t="s">
        <v>10</v>
      </c>
      <c r="M7" s="12" t="s">
        <v>4</v>
      </c>
      <c r="N7" s="12" t="s">
        <v>5</v>
      </c>
      <c r="O7" s="12" t="s">
        <v>6</v>
      </c>
      <c r="P7" s="12" t="s">
        <v>7</v>
      </c>
      <c r="Q7" s="12" t="s">
        <v>10</v>
      </c>
      <c r="R7" s="9" t="s">
        <v>4</v>
      </c>
      <c r="S7" s="9" t="s">
        <v>5</v>
      </c>
      <c r="T7" s="9" t="s">
        <v>6</v>
      </c>
      <c r="U7" s="9" t="s">
        <v>7</v>
      </c>
      <c r="V7" s="24" t="s">
        <v>10</v>
      </c>
      <c r="W7" s="26" t="s">
        <v>4</v>
      </c>
      <c r="X7" s="26" t="s">
        <v>5</v>
      </c>
      <c r="Y7" s="26" t="s">
        <v>6</v>
      </c>
      <c r="Z7" s="26" t="s">
        <v>7</v>
      </c>
      <c r="AA7" s="26" t="s">
        <v>10</v>
      </c>
      <c r="AB7" s="139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42"/>
      <c r="AR7" s="144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5"/>
      <c r="BH7" s="44"/>
      <c r="BI7" s="51"/>
      <c r="BJ7" s="51"/>
      <c r="BK7" s="51"/>
      <c r="BL7" s="53" t="s">
        <v>172</v>
      </c>
      <c r="BM7" s="129"/>
      <c r="BN7" s="130"/>
      <c r="BO7" s="115" t="s">
        <v>183</v>
      </c>
      <c r="BP7" s="116"/>
      <c r="BQ7" s="117"/>
      <c r="BR7" s="88" t="s">
        <v>188</v>
      </c>
      <c r="BS7" s="122"/>
      <c r="BT7" s="88" t="s">
        <v>189</v>
      </c>
      <c r="BU7" s="66"/>
      <c r="BV7" s="104"/>
      <c r="BW7" s="93"/>
      <c r="BX7" s="93"/>
      <c r="BY7" s="93"/>
      <c r="BZ7" s="93"/>
      <c r="CA7" s="66"/>
      <c r="CB7" s="66"/>
      <c r="CC7" s="125"/>
    </row>
    <row r="8" spans="1:81" ht="66" customHeight="1">
      <c r="A8" s="145"/>
      <c r="B8" s="145"/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45" t="s">
        <v>151</v>
      </c>
      <c r="I8" s="45" t="s">
        <v>152</v>
      </c>
      <c r="J8" s="45" t="s">
        <v>153</v>
      </c>
      <c r="K8" s="46" t="s">
        <v>141</v>
      </c>
      <c r="L8" s="46"/>
      <c r="M8" s="12" t="s">
        <v>142</v>
      </c>
      <c r="N8" s="12" t="s">
        <v>143</v>
      </c>
      <c r="O8" s="12" t="s">
        <v>144</v>
      </c>
      <c r="P8" s="12" t="s">
        <v>145</v>
      </c>
      <c r="Q8" s="12"/>
      <c r="R8" s="25" t="s">
        <v>154</v>
      </c>
      <c r="S8" s="25" t="s">
        <v>155</v>
      </c>
      <c r="T8" s="25" t="s">
        <v>156</v>
      </c>
      <c r="U8" s="25" t="s">
        <v>157</v>
      </c>
      <c r="V8" s="24"/>
      <c r="W8" s="27" t="s">
        <v>158</v>
      </c>
      <c r="X8" s="27" t="s">
        <v>159</v>
      </c>
      <c r="Y8" s="27" t="s">
        <v>160</v>
      </c>
      <c r="Z8" s="27" t="s">
        <v>161</v>
      </c>
      <c r="AA8" s="26"/>
      <c r="AB8" s="140"/>
      <c r="AC8" s="31" t="s">
        <v>128</v>
      </c>
      <c r="AD8" s="31" t="s">
        <v>129</v>
      </c>
      <c r="AE8" s="31" t="s">
        <v>130</v>
      </c>
      <c r="AF8" s="31" t="s">
        <v>131</v>
      </c>
      <c r="AG8" s="31" t="s">
        <v>132</v>
      </c>
      <c r="AH8" s="31" t="s">
        <v>133</v>
      </c>
      <c r="AI8" s="31" t="s">
        <v>8</v>
      </c>
      <c r="AJ8" s="31" t="s">
        <v>134</v>
      </c>
      <c r="AK8" s="31" t="s">
        <v>135</v>
      </c>
      <c r="AL8" s="31" t="s">
        <v>136</v>
      </c>
      <c r="AM8" s="31" t="s">
        <v>137</v>
      </c>
      <c r="AN8" s="31" t="s">
        <v>138</v>
      </c>
      <c r="AO8" s="31" t="s">
        <v>139</v>
      </c>
      <c r="AP8" s="31" t="s">
        <v>8</v>
      </c>
      <c r="AQ8" s="143"/>
      <c r="AR8" s="144"/>
      <c r="AS8" s="31" t="s">
        <v>128</v>
      </c>
      <c r="AT8" s="31" t="s">
        <v>129</v>
      </c>
      <c r="AU8" s="31" t="s">
        <v>130</v>
      </c>
      <c r="AV8" s="31" t="s">
        <v>131</v>
      </c>
      <c r="AW8" s="31" t="s">
        <v>132</v>
      </c>
      <c r="AX8" s="31" t="s">
        <v>133</v>
      </c>
      <c r="AY8" s="31" t="s">
        <v>8</v>
      </c>
      <c r="AZ8" s="31" t="s">
        <v>134</v>
      </c>
      <c r="BA8" s="31" t="s">
        <v>135</v>
      </c>
      <c r="BB8" s="31" t="s">
        <v>136</v>
      </c>
      <c r="BC8" s="31" t="s">
        <v>137</v>
      </c>
      <c r="BD8" s="31" t="s">
        <v>138</v>
      </c>
      <c r="BE8" s="31" t="s">
        <v>139</v>
      </c>
      <c r="BF8" s="31" t="s">
        <v>8</v>
      </c>
      <c r="BG8" s="136"/>
      <c r="BH8" s="54" t="s">
        <v>168</v>
      </c>
      <c r="BI8" s="52" t="s">
        <v>169</v>
      </c>
      <c r="BJ8" s="52" t="s">
        <v>170</v>
      </c>
      <c r="BK8" s="52" t="s">
        <v>171</v>
      </c>
      <c r="BL8" s="49"/>
      <c r="BM8" s="131"/>
      <c r="BN8" s="132"/>
      <c r="BO8" s="87" t="s">
        <v>185</v>
      </c>
      <c r="BP8" s="87" t="s">
        <v>186</v>
      </c>
      <c r="BQ8" s="87" t="s">
        <v>187</v>
      </c>
      <c r="BR8" s="89" t="s">
        <v>191</v>
      </c>
      <c r="BS8" s="123"/>
      <c r="BT8" s="97"/>
      <c r="BU8" s="67"/>
      <c r="BV8" s="105"/>
      <c r="BW8" s="100" t="s">
        <v>198</v>
      </c>
      <c r="BX8" s="100" t="s">
        <v>199</v>
      </c>
      <c r="BY8" s="100" t="s">
        <v>200</v>
      </c>
      <c r="BZ8" s="100" t="s">
        <v>201</v>
      </c>
      <c r="CA8" s="87"/>
      <c r="CB8" s="87"/>
      <c r="CC8" s="126"/>
    </row>
    <row r="9" spans="1:81" ht="23.25">
      <c r="A9" s="38">
        <v>1</v>
      </c>
      <c r="B9" s="39" t="s">
        <v>11</v>
      </c>
      <c r="C9" s="16">
        <v>22</v>
      </c>
      <c r="D9" s="16">
        <v>67</v>
      </c>
      <c r="E9" s="16">
        <v>0</v>
      </c>
      <c r="F9" s="16">
        <v>0</v>
      </c>
      <c r="G9" s="43">
        <f aca="true" t="shared" si="0" ref="G9:G42">SUM(C9:F9)</f>
        <v>89</v>
      </c>
      <c r="H9" s="21">
        <f>SUM(C9*2200)</f>
        <v>48400</v>
      </c>
      <c r="I9" s="21">
        <f>SUM(D9*2400)</f>
        <v>160800</v>
      </c>
      <c r="J9" s="21">
        <f>SUM(E9*3500)</f>
        <v>0</v>
      </c>
      <c r="K9" s="21">
        <f>SUM(F9*3500)</f>
        <v>0</v>
      </c>
      <c r="L9" s="21">
        <f>SUM(H9:K9)</f>
        <v>209200</v>
      </c>
      <c r="M9" s="13">
        <f>SUM(C9*300)</f>
        <v>6600</v>
      </c>
      <c r="N9" s="13">
        <f>SUM(D9*360)</f>
        <v>24120</v>
      </c>
      <c r="O9" s="13">
        <f>SUM(E9*450)</f>
        <v>0</v>
      </c>
      <c r="P9" s="13">
        <f>SUM(F9*500)</f>
        <v>0</v>
      </c>
      <c r="Q9" s="13">
        <f>SUM(M9:P9)</f>
        <v>30720</v>
      </c>
      <c r="R9" s="10">
        <f>SUM(C9*200)</f>
        <v>4400</v>
      </c>
      <c r="S9" s="10">
        <f>SUM(D9*390)</f>
        <v>26130</v>
      </c>
      <c r="T9" s="10">
        <f>SUM(E9*420)</f>
        <v>0</v>
      </c>
      <c r="U9" s="10">
        <f>SUM(F9*460)</f>
        <v>0</v>
      </c>
      <c r="V9" s="10">
        <f>SUM(R9:U9)</f>
        <v>30530</v>
      </c>
      <c r="W9" s="28">
        <f>SUM(C9*430)</f>
        <v>9460</v>
      </c>
      <c r="X9" s="28">
        <f>SUM(D9*480)</f>
        <v>32160</v>
      </c>
      <c r="Y9" s="28">
        <f>SUM(E9*880)</f>
        <v>0</v>
      </c>
      <c r="Z9" s="28">
        <f>SUM(F9*950)</f>
        <v>0</v>
      </c>
      <c r="AA9" s="28">
        <f>SUM(W9:Z9)</f>
        <v>41620</v>
      </c>
      <c r="AB9" s="32">
        <v>22</v>
      </c>
      <c r="AC9" s="32">
        <v>12</v>
      </c>
      <c r="AD9" s="32">
        <v>6</v>
      </c>
      <c r="AE9" s="32">
        <v>11</v>
      </c>
      <c r="AF9" s="32">
        <v>12</v>
      </c>
      <c r="AG9" s="32">
        <v>16</v>
      </c>
      <c r="AH9" s="32">
        <v>10</v>
      </c>
      <c r="AI9" s="32">
        <f>SUM(AC9:AH9)</f>
        <v>67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f>SUM(AJ9:AO9)</f>
        <v>0</v>
      </c>
      <c r="AQ9" s="32">
        <f>SUM(AB9+AI9+AP9)</f>
        <v>89</v>
      </c>
      <c r="AR9" s="33">
        <f>AB9*200</f>
        <v>4400</v>
      </c>
      <c r="AS9" s="35">
        <f>AC9*755</f>
        <v>9060</v>
      </c>
      <c r="AT9" s="33">
        <f>AD9*362</f>
        <v>2172</v>
      </c>
      <c r="AU9" s="33">
        <f>AE9*369</f>
        <v>4059</v>
      </c>
      <c r="AV9" s="35">
        <f>AF9*823</f>
        <v>9876</v>
      </c>
      <c r="AW9" s="33">
        <f>AG9*402</f>
        <v>6432</v>
      </c>
      <c r="AX9" s="33">
        <f>AH9*479</f>
        <v>4790</v>
      </c>
      <c r="AY9" s="35">
        <f>SUM(AS9:AX9)</f>
        <v>36389</v>
      </c>
      <c r="AZ9" s="35">
        <f>AJ9*924</f>
        <v>0</v>
      </c>
      <c r="BA9" s="35">
        <f>AK9*169</f>
        <v>0</v>
      </c>
      <c r="BB9" s="35">
        <f>AL9*168</f>
        <v>0</v>
      </c>
      <c r="BC9" s="35">
        <f>AM9*1451</f>
        <v>0</v>
      </c>
      <c r="BD9" s="35">
        <f>AN9*241</f>
        <v>0</v>
      </c>
      <c r="BE9" s="35">
        <f>AO9*228</f>
        <v>0</v>
      </c>
      <c r="BF9" s="35">
        <f>SUM(AZ9:BE9)</f>
        <v>0</v>
      </c>
      <c r="BG9" s="35">
        <f>AR9+AY9++BF9</f>
        <v>40789</v>
      </c>
      <c r="BH9" s="36">
        <f>SUM(L9+Q9+V9+AA9+BG9)</f>
        <v>352859</v>
      </c>
      <c r="BI9" s="47">
        <f aca="true" t="shared" si="1" ref="BI9:BK28">SUM(BH9)</f>
        <v>352859</v>
      </c>
      <c r="BJ9" s="47">
        <f t="shared" si="1"/>
        <v>352859</v>
      </c>
      <c r="BK9" s="47">
        <f t="shared" si="1"/>
        <v>352859</v>
      </c>
      <c r="BL9" s="50">
        <f>SUM(BH9:BK9)</f>
        <v>1411436</v>
      </c>
      <c r="BM9" s="80"/>
      <c r="BN9" s="59"/>
      <c r="BO9" s="77"/>
      <c r="BP9" s="68"/>
      <c r="BQ9" s="77"/>
      <c r="BR9" s="90"/>
      <c r="BS9" s="68"/>
      <c r="BT9" s="98"/>
      <c r="BU9" s="68"/>
      <c r="BV9" s="98"/>
      <c r="BW9" s="101"/>
      <c r="BX9" s="94">
        <v>1</v>
      </c>
      <c r="BY9" s="94">
        <v>3</v>
      </c>
      <c r="BZ9" s="94">
        <v>1</v>
      </c>
      <c r="CA9" s="68"/>
      <c r="CB9" s="68"/>
      <c r="CC9" s="69"/>
    </row>
    <row r="10" spans="1:81" ht="23.25">
      <c r="A10" s="40">
        <v>2</v>
      </c>
      <c r="B10" s="41" t="s">
        <v>12</v>
      </c>
      <c r="C10" s="17">
        <v>9</v>
      </c>
      <c r="D10" s="17">
        <v>20</v>
      </c>
      <c r="E10" s="17">
        <v>0</v>
      </c>
      <c r="F10" s="17">
        <v>0</v>
      </c>
      <c r="G10" s="18">
        <f t="shared" si="0"/>
        <v>29</v>
      </c>
      <c r="H10" s="21">
        <f aca="true" t="shared" si="2" ref="H10:H17">SUM(C10*2200)</f>
        <v>19800</v>
      </c>
      <c r="I10" s="21">
        <f aca="true" t="shared" si="3" ref="I10:I17">SUM(D10*2400)</f>
        <v>48000</v>
      </c>
      <c r="J10" s="21">
        <f aca="true" t="shared" si="4" ref="J10:J72">E10*3500</f>
        <v>0</v>
      </c>
      <c r="K10" s="21">
        <f aca="true" t="shared" si="5" ref="K10:K73">F10*3800</f>
        <v>0</v>
      </c>
      <c r="L10" s="21">
        <f aca="true" t="shared" si="6" ref="L10:L73">SUM(H10:K10)</f>
        <v>67800</v>
      </c>
      <c r="M10" s="23">
        <f aca="true" t="shared" si="7" ref="M10:M73">SUM(C10*300)</f>
        <v>2700</v>
      </c>
      <c r="N10" s="23">
        <f aca="true" t="shared" si="8" ref="N10:N73">SUM(D10*360)</f>
        <v>7200</v>
      </c>
      <c r="O10" s="23">
        <f aca="true" t="shared" si="9" ref="O10:O73">SUM(E10*450)</f>
        <v>0</v>
      </c>
      <c r="P10" s="23">
        <f aca="true" t="shared" si="10" ref="P10:P73">SUM(F10*500)</f>
        <v>0</v>
      </c>
      <c r="Q10" s="23">
        <f aca="true" t="shared" si="11" ref="Q10:Q73">SUM(M10:P10)</f>
        <v>9900</v>
      </c>
      <c r="R10" s="10">
        <f aca="true" t="shared" si="12" ref="R10:R73">SUM(C10*200)</f>
        <v>1800</v>
      </c>
      <c r="S10" s="10">
        <f aca="true" t="shared" si="13" ref="S10:S73">SUM(D10*390)</f>
        <v>7800</v>
      </c>
      <c r="T10" s="10">
        <f aca="true" t="shared" si="14" ref="T10:T73">SUM(E10*420)</f>
        <v>0</v>
      </c>
      <c r="U10" s="10">
        <f aca="true" t="shared" si="15" ref="U10:U73">SUM(F10*460)</f>
        <v>0</v>
      </c>
      <c r="V10" s="10">
        <f aca="true" t="shared" si="16" ref="V10:V73">SUM(R10:U10)</f>
        <v>9600</v>
      </c>
      <c r="W10" s="28">
        <f aca="true" t="shared" si="17" ref="W10:W73">SUM(C10*430)</f>
        <v>3870</v>
      </c>
      <c r="X10" s="28">
        <f aca="true" t="shared" si="18" ref="X10:X73">SUM(D10*480)</f>
        <v>9600</v>
      </c>
      <c r="Y10" s="28">
        <f aca="true" t="shared" si="19" ref="Y10:Y73">SUM(E10*880)</f>
        <v>0</v>
      </c>
      <c r="Z10" s="28">
        <f aca="true" t="shared" si="20" ref="Z10:Z73">SUM(F10*950)</f>
        <v>0</v>
      </c>
      <c r="AA10" s="28">
        <f aca="true" t="shared" si="21" ref="AA10:AA73">SUM(W10:Z10)</f>
        <v>13470</v>
      </c>
      <c r="AB10" s="34">
        <v>9</v>
      </c>
      <c r="AC10" s="34">
        <v>8</v>
      </c>
      <c r="AD10" s="34">
        <v>3</v>
      </c>
      <c r="AE10" s="34">
        <v>2</v>
      </c>
      <c r="AF10" s="34">
        <v>3</v>
      </c>
      <c r="AG10" s="34">
        <v>3</v>
      </c>
      <c r="AH10" s="34">
        <v>1</v>
      </c>
      <c r="AI10" s="32">
        <f>SUM(AC10:AH10)</f>
        <v>20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2">
        <f aca="true" t="shared" si="22" ref="AP10:AP73">SUM(AJ10:AO10)</f>
        <v>0</v>
      </c>
      <c r="AQ10" s="32">
        <f>SUM(AB10+AI10+AP10)</f>
        <v>29</v>
      </c>
      <c r="AR10" s="35">
        <f>AB10*200</f>
        <v>1800</v>
      </c>
      <c r="AS10" s="35">
        <f>AC10*755</f>
        <v>6040</v>
      </c>
      <c r="AT10" s="33">
        <f>AD10*362</f>
        <v>1086</v>
      </c>
      <c r="AU10" s="33">
        <f>AE10*369</f>
        <v>738</v>
      </c>
      <c r="AV10" s="35">
        <f>AF10*823</f>
        <v>2469</v>
      </c>
      <c r="AW10" s="33">
        <f>AG10*402</f>
        <v>1206</v>
      </c>
      <c r="AX10" s="33">
        <f>AH10*479</f>
        <v>479</v>
      </c>
      <c r="AY10" s="35">
        <f>SUM(AS10:AX10)</f>
        <v>12018</v>
      </c>
      <c r="AZ10" s="35">
        <f>AJ10*924</f>
        <v>0</v>
      </c>
      <c r="BA10" s="35">
        <f>AK10*169</f>
        <v>0</v>
      </c>
      <c r="BB10" s="35">
        <f>AL10*168</f>
        <v>0</v>
      </c>
      <c r="BC10" s="35">
        <f>AM10*1451</f>
        <v>0</v>
      </c>
      <c r="BD10" s="35">
        <f>AN10*241</f>
        <v>0</v>
      </c>
      <c r="BE10" s="35">
        <f>AO10*228</f>
        <v>0</v>
      </c>
      <c r="BF10" s="35">
        <f>SUM(AZ10:BE10)</f>
        <v>0</v>
      </c>
      <c r="BG10" s="35">
        <f>AR10+AY10++BF10</f>
        <v>13818</v>
      </c>
      <c r="BH10" s="36">
        <f>SUM(L10+Q10+V10+AA10+BG10)</f>
        <v>114588</v>
      </c>
      <c r="BI10" s="47">
        <f t="shared" si="1"/>
        <v>114588</v>
      </c>
      <c r="BJ10" s="47">
        <f t="shared" si="1"/>
        <v>114588</v>
      </c>
      <c r="BK10" s="47">
        <f t="shared" si="1"/>
        <v>114588</v>
      </c>
      <c r="BL10" s="50">
        <f aca="true" t="shared" si="23" ref="BL10:BL73">SUM(BH10:BK10)</f>
        <v>458352</v>
      </c>
      <c r="BM10" s="80"/>
      <c r="BN10" s="59"/>
      <c r="BO10" s="77"/>
      <c r="BP10" s="68"/>
      <c r="BQ10" s="77"/>
      <c r="BR10" s="90"/>
      <c r="BS10" s="68"/>
      <c r="BT10" s="98"/>
      <c r="BU10" s="68"/>
      <c r="BV10" s="98"/>
      <c r="BW10" s="101"/>
      <c r="BX10" s="94">
        <v>1</v>
      </c>
      <c r="BY10" s="101"/>
      <c r="BZ10" s="101"/>
      <c r="CA10" s="68"/>
      <c r="CB10" s="68"/>
      <c r="CC10" s="69"/>
    </row>
    <row r="11" spans="1:81" ht="23.25">
      <c r="A11" s="11">
        <v>3</v>
      </c>
      <c r="B11" s="41" t="s">
        <v>13</v>
      </c>
      <c r="C11" s="17">
        <v>12</v>
      </c>
      <c r="D11" s="17">
        <v>50</v>
      </c>
      <c r="E11" s="17">
        <v>0</v>
      </c>
      <c r="F11" s="17">
        <v>0</v>
      </c>
      <c r="G11" s="18">
        <f t="shared" si="0"/>
        <v>62</v>
      </c>
      <c r="H11" s="21">
        <f t="shared" si="2"/>
        <v>26400</v>
      </c>
      <c r="I11" s="21">
        <f t="shared" si="3"/>
        <v>120000</v>
      </c>
      <c r="J11" s="21">
        <f t="shared" si="4"/>
        <v>0</v>
      </c>
      <c r="K11" s="21">
        <f t="shared" si="5"/>
        <v>0</v>
      </c>
      <c r="L11" s="21">
        <f t="shared" si="6"/>
        <v>146400</v>
      </c>
      <c r="M11" s="23">
        <f t="shared" si="7"/>
        <v>3600</v>
      </c>
      <c r="N11" s="23">
        <f t="shared" si="8"/>
        <v>18000</v>
      </c>
      <c r="O11" s="23">
        <f t="shared" si="9"/>
        <v>0</v>
      </c>
      <c r="P11" s="23">
        <f t="shared" si="10"/>
        <v>0</v>
      </c>
      <c r="Q11" s="23">
        <f t="shared" si="11"/>
        <v>21600</v>
      </c>
      <c r="R11" s="10">
        <f t="shared" si="12"/>
        <v>2400</v>
      </c>
      <c r="S11" s="10">
        <f t="shared" si="13"/>
        <v>19500</v>
      </c>
      <c r="T11" s="10">
        <f t="shared" si="14"/>
        <v>0</v>
      </c>
      <c r="U11" s="10">
        <f t="shared" si="15"/>
        <v>0</v>
      </c>
      <c r="V11" s="10">
        <f t="shared" si="16"/>
        <v>21900</v>
      </c>
      <c r="W11" s="28">
        <f t="shared" si="17"/>
        <v>5160</v>
      </c>
      <c r="X11" s="28">
        <f t="shared" si="18"/>
        <v>24000</v>
      </c>
      <c r="Y11" s="28">
        <f t="shared" si="19"/>
        <v>0</v>
      </c>
      <c r="Z11" s="28">
        <f t="shared" si="20"/>
        <v>0</v>
      </c>
      <c r="AA11" s="28">
        <f t="shared" si="21"/>
        <v>29160</v>
      </c>
      <c r="AB11" s="34">
        <v>12</v>
      </c>
      <c r="AC11" s="34">
        <v>8</v>
      </c>
      <c r="AD11" s="34">
        <v>2</v>
      </c>
      <c r="AE11" s="34">
        <v>7</v>
      </c>
      <c r="AF11" s="34">
        <v>11</v>
      </c>
      <c r="AG11" s="34">
        <v>11</v>
      </c>
      <c r="AH11" s="34">
        <v>11</v>
      </c>
      <c r="AI11" s="32">
        <f>SUM(AC11:AH11)</f>
        <v>50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2">
        <f t="shared" si="22"/>
        <v>0</v>
      </c>
      <c r="AQ11" s="32">
        <f>SUM(AB11+AI11+AP11)</f>
        <v>62</v>
      </c>
      <c r="AR11" s="35">
        <f aca="true" t="shared" si="24" ref="AR11:AR66">AB11*200</f>
        <v>2400</v>
      </c>
      <c r="AS11" s="35">
        <f>AC11*755</f>
        <v>6040</v>
      </c>
      <c r="AT11" s="33">
        <f>AD11*362</f>
        <v>724</v>
      </c>
      <c r="AU11" s="33">
        <f>AE11*369</f>
        <v>2583</v>
      </c>
      <c r="AV11" s="35">
        <f>AF11*823</f>
        <v>9053</v>
      </c>
      <c r="AW11" s="33">
        <f>AG11*402</f>
        <v>4422</v>
      </c>
      <c r="AX11" s="33">
        <f>AH11*479</f>
        <v>5269</v>
      </c>
      <c r="AY11" s="35">
        <f>SUM(AS11:AX11)</f>
        <v>28091</v>
      </c>
      <c r="AZ11" s="35">
        <f>AJ11*924</f>
        <v>0</v>
      </c>
      <c r="BA11" s="35">
        <f>AK11*169</f>
        <v>0</v>
      </c>
      <c r="BB11" s="35">
        <f>AL11*168</f>
        <v>0</v>
      </c>
      <c r="BC11" s="35">
        <f>AM11*1451</f>
        <v>0</v>
      </c>
      <c r="BD11" s="35">
        <f>AN11*241</f>
        <v>0</v>
      </c>
      <c r="BE11" s="35">
        <f>AO11*228</f>
        <v>0</v>
      </c>
      <c r="BF11" s="35">
        <f>SUM(AZ11:BE11)</f>
        <v>0</v>
      </c>
      <c r="BG11" s="35">
        <f>AR11+AY11++BF11</f>
        <v>30491</v>
      </c>
      <c r="BH11" s="36">
        <f>SUM(L11+Q11+V11+AA11+BG11)</f>
        <v>249551</v>
      </c>
      <c r="BI11" s="47">
        <f t="shared" si="1"/>
        <v>249551</v>
      </c>
      <c r="BJ11" s="47">
        <f t="shared" si="1"/>
        <v>249551</v>
      </c>
      <c r="BK11" s="47">
        <f t="shared" si="1"/>
        <v>249551</v>
      </c>
      <c r="BL11" s="50">
        <f t="shared" si="23"/>
        <v>998204</v>
      </c>
      <c r="BM11" s="80"/>
      <c r="BN11" s="59"/>
      <c r="BO11" s="77"/>
      <c r="BP11" s="68"/>
      <c r="BQ11" s="77"/>
      <c r="BR11" s="90"/>
      <c r="BS11" s="68"/>
      <c r="BT11" s="98"/>
      <c r="BU11" s="68"/>
      <c r="BV11" s="98"/>
      <c r="BW11" s="101"/>
      <c r="BX11" s="94">
        <v>1</v>
      </c>
      <c r="BY11" s="101"/>
      <c r="BZ11" s="101"/>
      <c r="CA11" s="68"/>
      <c r="CB11" s="68"/>
      <c r="CC11" s="69"/>
    </row>
    <row r="12" spans="1:81" ht="23.25">
      <c r="A12" s="40">
        <v>4</v>
      </c>
      <c r="B12" s="41" t="s">
        <v>14</v>
      </c>
      <c r="C12" s="17">
        <v>9</v>
      </c>
      <c r="D12" s="17">
        <v>28</v>
      </c>
      <c r="E12" s="17">
        <v>0</v>
      </c>
      <c r="F12" s="17">
        <v>0</v>
      </c>
      <c r="G12" s="18">
        <f t="shared" si="0"/>
        <v>37</v>
      </c>
      <c r="H12" s="21">
        <f t="shared" si="2"/>
        <v>19800</v>
      </c>
      <c r="I12" s="21">
        <f t="shared" si="3"/>
        <v>67200</v>
      </c>
      <c r="J12" s="21">
        <f t="shared" si="4"/>
        <v>0</v>
      </c>
      <c r="K12" s="21">
        <f t="shared" si="5"/>
        <v>0</v>
      </c>
      <c r="L12" s="21">
        <f t="shared" si="6"/>
        <v>87000</v>
      </c>
      <c r="M12" s="23">
        <f t="shared" si="7"/>
        <v>2700</v>
      </c>
      <c r="N12" s="23">
        <f t="shared" si="8"/>
        <v>10080</v>
      </c>
      <c r="O12" s="23">
        <f t="shared" si="9"/>
        <v>0</v>
      </c>
      <c r="P12" s="23">
        <f t="shared" si="10"/>
        <v>0</v>
      </c>
      <c r="Q12" s="23">
        <f t="shared" si="11"/>
        <v>12780</v>
      </c>
      <c r="R12" s="10">
        <f t="shared" si="12"/>
        <v>1800</v>
      </c>
      <c r="S12" s="10">
        <f t="shared" si="13"/>
        <v>10920</v>
      </c>
      <c r="T12" s="10">
        <f t="shared" si="14"/>
        <v>0</v>
      </c>
      <c r="U12" s="10">
        <f t="shared" si="15"/>
        <v>0</v>
      </c>
      <c r="V12" s="10">
        <f t="shared" si="16"/>
        <v>12720</v>
      </c>
      <c r="W12" s="28">
        <f t="shared" si="17"/>
        <v>3870</v>
      </c>
      <c r="X12" s="28">
        <f t="shared" si="18"/>
        <v>13440</v>
      </c>
      <c r="Y12" s="28">
        <f t="shared" si="19"/>
        <v>0</v>
      </c>
      <c r="Z12" s="28">
        <f t="shared" si="20"/>
        <v>0</v>
      </c>
      <c r="AA12" s="28">
        <f t="shared" si="21"/>
        <v>17310</v>
      </c>
      <c r="AB12" s="34">
        <v>9</v>
      </c>
      <c r="AC12" s="34">
        <v>4</v>
      </c>
      <c r="AD12" s="34">
        <v>4</v>
      </c>
      <c r="AE12" s="34">
        <v>6</v>
      </c>
      <c r="AF12" s="34">
        <v>0</v>
      </c>
      <c r="AG12" s="34">
        <v>7</v>
      </c>
      <c r="AH12" s="34">
        <v>7</v>
      </c>
      <c r="AI12" s="32">
        <f aca="true" t="shared" si="25" ref="AI12:AI75">SUM(AC12:AH12)</f>
        <v>28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2">
        <f t="shared" si="22"/>
        <v>0</v>
      </c>
      <c r="AQ12" s="32">
        <f aca="true" t="shared" si="26" ref="AQ12:AQ74">SUM(AB12+AI12+AP12)</f>
        <v>37</v>
      </c>
      <c r="AR12" s="35">
        <f t="shared" si="24"/>
        <v>1800</v>
      </c>
      <c r="AS12" s="35">
        <f>AC12*755</f>
        <v>3020</v>
      </c>
      <c r="AT12" s="33">
        <f>AD12*362</f>
        <v>1448</v>
      </c>
      <c r="AU12" s="33">
        <f>AE12*369</f>
        <v>2214</v>
      </c>
      <c r="AV12" s="35">
        <f>AF12*823</f>
        <v>0</v>
      </c>
      <c r="AW12" s="33">
        <f>AG12*402</f>
        <v>2814</v>
      </c>
      <c r="AX12" s="33">
        <f>AH12*479</f>
        <v>3353</v>
      </c>
      <c r="AY12" s="35">
        <f>SUM(AS12:AX12)</f>
        <v>12849</v>
      </c>
      <c r="AZ12" s="35">
        <f>AJ12*924</f>
        <v>0</v>
      </c>
      <c r="BA12" s="35">
        <f>AK12*169</f>
        <v>0</v>
      </c>
      <c r="BB12" s="35">
        <f>AL12*168</f>
        <v>0</v>
      </c>
      <c r="BC12" s="35">
        <f>AM12*1451</f>
        <v>0</v>
      </c>
      <c r="BD12" s="35">
        <f>AN12*241</f>
        <v>0</v>
      </c>
      <c r="BE12" s="35">
        <f>AO12*228</f>
        <v>0</v>
      </c>
      <c r="BF12" s="35">
        <f>SUM(AZ12:BE12)</f>
        <v>0</v>
      </c>
      <c r="BG12" s="35">
        <f>AR12+AY12++BF12</f>
        <v>14649</v>
      </c>
      <c r="BH12" s="36">
        <f>SUM(L12+Q12+V12+AA12+BG12)</f>
        <v>144459</v>
      </c>
      <c r="BI12" s="47">
        <f t="shared" si="1"/>
        <v>144459</v>
      </c>
      <c r="BJ12" s="47">
        <f t="shared" si="1"/>
        <v>144459</v>
      </c>
      <c r="BK12" s="47">
        <f t="shared" si="1"/>
        <v>144459</v>
      </c>
      <c r="BL12" s="50">
        <f t="shared" si="23"/>
        <v>577836</v>
      </c>
      <c r="BM12" s="80"/>
      <c r="BN12" s="59"/>
      <c r="BO12" s="77"/>
      <c r="BP12" s="68"/>
      <c r="BQ12" s="77"/>
      <c r="BR12" s="90"/>
      <c r="BS12" s="68"/>
      <c r="BT12" s="98"/>
      <c r="BU12" s="68"/>
      <c r="BV12" s="98"/>
      <c r="BW12" s="101"/>
      <c r="BX12" s="94">
        <v>1</v>
      </c>
      <c r="BY12" s="101"/>
      <c r="BZ12" s="101"/>
      <c r="CA12" s="68"/>
      <c r="CB12" s="68"/>
      <c r="CC12" s="69"/>
    </row>
    <row r="13" spans="1:81" ht="23.25">
      <c r="A13" s="40">
        <v>5</v>
      </c>
      <c r="B13" s="41" t="s">
        <v>15</v>
      </c>
      <c r="C13" s="17">
        <v>4</v>
      </c>
      <c r="D13" s="17">
        <v>10</v>
      </c>
      <c r="E13" s="17">
        <v>8</v>
      </c>
      <c r="F13" s="17">
        <v>0</v>
      </c>
      <c r="G13" s="18">
        <f t="shared" si="0"/>
        <v>22</v>
      </c>
      <c r="H13" s="21">
        <f t="shared" si="2"/>
        <v>8800</v>
      </c>
      <c r="I13" s="21">
        <f t="shared" si="3"/>
        <v>24000</v>
      </c>
      <c r="J13" s="21">
        <f>E13*4500</f>
        <v>36000</v>
      </c>
      <c r="K13" s="21">
        <f t="shared" si="5"/>
        <v>0</v>
      </c>
      <c r="L13" s="21">
        <f t="shared" si="6"/>
        <v>68800</v>
      </c>
      <c r="M13" s="23">
        <f t="shared" si="7"/>
        <v>1200</v>
      </c>
      <c r="N13" s="23">
        <f t="shared" si="8"/>
        <v>3600</v>
      </c>
      <c r="O13" s="23">
        <f t="shared" si="9"/>
        <v>3600</v>
      </c>
      <c r="P13" s="23">
        <f t="shared" si="10"/>
        <v>0</v>
      </c>
      <c r="Q13" s="23">
        <f t="shared" si="11"/>
        <v>8400</v>
      </c>
      <c r="R13" s="10">
        <f t="shared" si="12"/>
        <v>800</v>
      </c>
      <c r="S13" s="10">
        <f t="shared" si="13"/>
        <v>3900</v>
      </c>
      <c r="T13" s="10">
        <f t="shared" si="14"/>
        <v>3360</v>
      </c>
      <c r="U13" s="10">
        <f t="shared" si="15"/>
        <v>0</v>
      </c>
      <c r="V13" s="10">
        <f t="shared" si="16"/>
        <v>8060</v>
      </c>
      <c r="W13" s="28">
        <f t="shared" si="17"/>
        <v>1720</v>
      </c>
      <c r="X13" s="28">
        <f t="shared" si="18"/>
        <v>4800</v>
      </c>
      <c r="Y13" s="28">
        <f t="shared" si="19"/>
        <v>7040</v>
      </c>
      <c r="Z13" s="28">
        <f t="shared" si="20"/>
        <v>0</v>
      </c>
      <c r="AA13" s="28">
        <f t="shared" si="21"/>
        <v>13560</v>
      </c>
      <c r="AB13" s="34">
        <v>4</v>
      </c>
      <c r="AC13" s="34">
        <v>2</v>
      </c>
      <c r="AD13" s="34">
        <v>2</v>
      </c>
      <c r="AE13" s="34">
        <v>0</v>
      </c>
      <c r="AF13" s="34">
        <v>0</v>
      </c>
      <c r="AG13" s="34">
        <v>1</v>
      </c>
      <c r="AH13" s="34">
        <v>5</v>
      </c>
      <c r="AI13" s="32">
        <f t="shared" si="25"/>
        <v>10</v>
      </c>
      <c r="AJ13" s="34">
        <v>0</v>
      </c>
      <c r="AK13" s="34">
        <v>2</v>
      </c>
      <c r="AL13" s="34">
        <v>6</v>
      </c>
      <c r="AM13" s="34">
        <v>0</v>
      </c>
      <c r="AN13" s="34">
        <v>0</v>
      </c>
      <c r="AO13" s="34">
        <v>0</v>
      </c>
      <c r="AP13" s="32">
        <f t="shared" si="22"/>
        <v>8</v>
      </c>
      <c r="AQ13" s="32">
        <f t="shared" si="26"/>
        <v>22</v>
      </c>
      <c r="AR13" s="35">
        <f t="shared" si="24"/>
        <v>800</v>
      </c>
      <c r="AS13" s="35">
        <f aca="true" t="shared" si="27" ref="AS13:AS76">AC13*755</f>
        <v>1510</v>
      </c>
      <c r="AT13" s="33">
        <f aca="true" t="shared" si="28" ref="AT13:AT76">AD13*362</f>
        <v>724</v>
      </c>
      <c r="AU13" s="33">
        <f aca="true" t="shared" si="29" ref="AU13:AU76">AE13*369</f>
        <v>0</v>
      </c>
      <c r="AV13" s="35">
        <f aca="true" t="shared" si="30" ref="AV13:AV76">AF13*823</f>
        <v>0</v>
      </c>
      <c r="AW13" s="33">
        <f aca="true" t="shared" si="31" ref="AW13:AW76">AG13*402</f>
        <v>402</v>
      </c>
      <c r="AX13" s="33">
        <f aca="true" t="shared" si="32" ref="AX13:AX76">AH13*479</f>
        <v>2395</v>
      </c>
      <c r="AY13" s="35">
        <f aca="true" t="shared" si="33" ref="AY13:AY76">SUM(AS13:AX13)</f>
        <v>5031</v>
      </c>
      <c r="AZ13" s="35">
        <f aca="true" t="shared" si="34" ref="AZ13:AZ76">AJ13*924</f>
        <v>0</v>
      </c>
      <c r="BA13" s="35">
        <f aca="true" t="shared" si="35" ref="BA13:BA76">AK13*169</f>
        <v>338</v>
      </c>
      <c r="BB13" s="35">
        <f aca="true" t="shared" si="36" ref="BB13:BB76">AL13*168</f>
        <v>1008</v>
      </c>
      <c r="BC13" s="35">
        <f aca="true" t="shared" si="37" ref="BC13:BC76">AM13*1451</f>
        <v>0</v>
      </c>
      <c r="BD13" s="35">
        <f aca="true" t="shared" si="38" ref="BD13:BD76">AN13*241</f>
        <v>0</v>
      </c>
      <c r="BE13" s="35">
        <f aca="true" t="shared" si="39" ref="BE13:BE76">AO13*228</f>
        <v>0</v>
      </c>
      <c r="BF13" s="35">
        <f aca="true" t="shared" si="40" ref="BF13:BF76">SUM(AZ13:BE13)</f>
        <v>1346</v>
      </c>
      <c r="BG13" s="35">
        <f aca="true" t="shared" si="41" ref="BG13:BG76">AR13+AY13++BF13</f>
        <v>7177</v>
      </c>
      <c r="BH13" s="36">
        <f aca="true" t="shared" si="42" ref="BH13:BH76">SUM(L13+Q13+V13+AA13+BG13)</f>
        <v>105997</v>
      </c>
      <c r="BI13" s="47">
        <f t="shared" si="1"/>
        <v>105997</v>
      </c>
      <c r="BJ13" s="47">
        <f t="shared" si="1"/>
        <v>105997</v>
      </c>
      <c r="BK13" s="47">
        <f t="shared" si="1"/>
        <v>105997</v>
      </c>
      <c r="BL13" s="50">
        <f t="shared" si="23"/>
        <v>423988</v>
      </c>
      <c r="BM13" s="80"/>
      <c r="BN13" s="59"/>
      <c r="BO13" s="77"/>
      <c r="BP13" s="68"/>
      <c r="BQ13" s="77">
        <v>1</v>
      </c>
      <c r="BR13" s="90"/>
      <c r="BS13" s="68"/>
      <c r="BT13" s="98"/>
      <c r="BU13" s="68"/>
      <c r="BV13" s="98"/>
      <c r="BW13" s="101"/>
      <c r="BX13" s="94">
        <v>1</v>
      </c>
      <c r="BY13" s="101"/>
      <c r="BZ13" s="101"/>
      <c r="CA13" s="68"/>
      <c r="CB13" s="68"/>
      <c r="CC13" s="69"/>
    </row>
    <row r="14" spans="1:81" ht="23.25">
      <c r="A14" s="11">
        <v>6</v>
      </c>
      <c r="B14" s="41" t="s">
        <v>16</v>
      </c>
      <c r="C14" s="17">
        <v>0</v>
      </c>
      <c r="D14" s="17">
        <v>80</v>
      </c>
      <c r="E14" s="17">
        <v>0</v>
      </c>
      <c r="F14" s="17">
        <v>0</v>
      </c>
      <c r="G14" s="18">
        <f t="shared" si="0"/>
        <v>80</v>
      </c>
      <c r="H14" s="21">
        <f t="shared" si="2"/>
        <v>0</v>
      </c>
      <c r="I14" s="21">
        <f t="shared" si="3"/>
        <v>192000</v>
      </c>
      <c r="J14" s="21">
        <f t="shared" si="4"/>
        <v>0</v>
      </c>
      <c r="K14" s="21">
        <f t="shared" si="5"/>
        <v>0</v>
      </c>
      <c r="L14" s="21">
        <f t="shared" si="6"/>
        <v>192000</v>
      </c>
      <c r="M14" s="23">
        <f t="shared" si="7"/>
        <v>0</v>
      </c>
      <c r="N14" s="23">
        <f t="shared" si="8"/>
        <v>28800</v>
      </c>
      <c r="O14" s="23">
        <f t="shared" si="9"/>
        <v>0</v>
      </c>
      <c r="P14" s="23">
        <f t="shared" si="10"/>
        <v>0</v>
      </c>
      <c r="Q14" s="23">
        <f t="shared" si="11"/>
        <v>28800</v>
      </c>
      <c r="R14" s="10">
        <f t="shared" si="12"/>
        <v>0</v>
      </c>
      <c r="S14" s="10">
        <f t="shared" si="13"/>
        <v>31200</v>
      </c>
      <c r="T14" s="10">
        <f t="shared" si="14"/>
        <v>0</v>
      </c>
      <c r="U14" s="10">
        <f t="shared" si="15"/>
        <v>0</v>
      </c>
      <c r="V14" s="10">
        <f t="shared" si="16"/>
        <v>31200</v>
      </c>
      <c r="W14" s="28">
        <f t="shared" si="17"/>
        <v>0</v>
      </c>
      <c r="X14" s="28">
        <f t="shared" si="18"/>
        <v>38400</v>
      </c>
      <c r="Y14" s="28">
        <f t="shared" si="19"/>
        <v>0</v>
      </c>
      <c r="Z14" s="28">
        <f t="shared" si="20"/>
        <v>0</v>
      </c>
      <c r="AA14" s="28">
        <f t="shared" si="21"/>
        <v>38400</v>
      </c>
      <c r="AB14" s="34">
        <v>0</v>
      </c>
      <c r="AC14" s="34">
        <v>5</v>
      </c>
      <c r="AD14" s="34">
        <v>10</v>
      </c>
      <c r="AE14" s="34">
        <v>15</v>
      </c>
      <c r="AF14" s="34">
        <v>19</v>
      </c>
      <c r="AG14" s="34">
        <v>16</v>
      </c>
      <c r="AH14" s="34">
        <v>15</v>
      </c>
      <c r="AI14" s="32">
        <f t="shared" si="25"/>
        <v>80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2">
        <f t="shared" si="22"/>
        <v>0</v>
      </c>
      <c r="AQ14" s="32">
        <f t="shared" si="26"/>
        <v>80</v>
      </c>
      <c r="AR14" s="35">
        <f t="shared" si="24"/>
        <v>0</v>
      </c>
      <c r="AS14" s="35">
        <f t="shared" si="27"/>
        <v>3775</v>
      </c>
      <c r="AT14" s="33">
        <f t="shared" si="28"/>
        <v>3620</v>
      </c>
      <c r="AU14" s="33">
        <f t="shared" si="29"/>
        <v>5535</v>
      </c>
      <c r="AV14" s="35">
        <f t="shared" si="30"/>
        <v>15637</v>
      </c>
      <c r="AW14" s="33">
        <f t="shared" si="31"/>
        <v>6432</v>
      </c>
      <c r="AX14" s="33">
        <f t="shared" si="32"/>
        <v>7185</v>
      </c>
      <c r="AY14" s="35">
        <f t="shared" si="33"/>
        <v>42184</v>
      </c>
      <c r="AZ14" s="35">
        <f t="shared" si="34"/>
        <v>0</v>
      </c>
      <c r="BA14" s="35">
        <f t="shared" si="35"/>
        <v>0</v>
      </c>
      <c r="BB14" s="35">
        <f t="shared" si="36"/>
        <v>0</v>
      </c>
      <c r="BC14" s="35">
        <f t="shared" si="37"/>
        <v>0</v>
      </c>
      <c r="BD14" s="35">
        <f t="shared" si="38"/>
        <v>0</v>
      </c>
      <c r="BE14" s="35">
        <f t="shared" si="39"/>
        <v>0</v>
      </c>
      <c r="BF14" s="35">
        <f t="shared" si="40"/>
        <v>0</v>
      </c>
      <c r="BG14" s="35">
        <f t="shared" si="41"/>
        <v>42184</v>
      </c>
      <c r="BH14" s="36">
        <f t="shared" si="42"/>
        <v>332584</v>
      </c>
      <c r="BI14" s="47">
        <f t="shared" si="1"/>
        <v>332584</v>
      </c>
      <c r="BJ14" s="47">
        <f t="shared" si="1"/>
        <v>332584</v>
      </c>
      <c r="BK14" s="47">
        <f t="shared" si="1"/>
        <v>332584</v>
      </c>
      <c r="BL14" s="50">
        <f t="shared" si="23"/>
        <v>1330336</v>
      </c>
      <c r="BM14" s="80"/>
      <c r="BN14" s="59"/>
      <c r="BO14" s="77"/>
      <c r="BP14" s="68"/>
      <c r="BQ14" s="77"/>
      <c r="BR14" s="90"/>
      <c r="BS14" s="68"/>
      <c r="BT14" s="98"/>
      <c r="BU14" s="68"/>
      <c r="BV14" s="98"/>
      <c r="BW14" s="101"/>
      <c r="BX14" s="94">
        <v>1</v>
      </c>
      <c r="BY14" s="101"/>
      <c r="BZ14" s="101"/>
      <c r="CA14" s="68"/>
      <c r="CB14" s="68"/>
      <c r="CC14" s="69"/>
    </row>
    <row r="15" spans="1:81" ht="23.25">
      <c r="A15" s="11">
        <v>7</v>
      </c>
      <c r="B15" s="41" t="s">
        <v>17</v>
      </c>
      <c r="C15" s="17">
        <v>11</v>
      </c>
      <c r="D15" s="17">
        <v>42</v>
      </c>
      <c r="E15" s="17">
        <v>0</v>
      </c>
      <c r="F15" s="17">
        <v>0</v>
      </c>
      <c r="G15" s="18">
        <f t="shared" si="0"/>
        <v>53</v>
      </c>
      <c r="H15" s="21">
        <f t="shared" si="2"/>
        <v>24200</v>
      </c>
      <c r="I15" s="21">
        <f t="shared" si="3"/>
        <v>100800</v>
      </c>
      <c r="J15" s="21">
        <f t="shared" si="4"/>
        <v>0</v>
      </c>
      <c r="K15" s="21">
        <f t="shared" si="5"/>
        <v>0</v>
      </c>
      <c r="L15" s="21">
        <f t="shared" si="6"/>
        <v>125000</v>
      </c>
      <c r="M15" s="23">
        <f t="shared" si="7"/>
        <v>3300</v>
      </c>
      <c r="N15" s="23">
        <f t="shared" si="8"/>
        <v>15120</v>
      </c>
      <c r="O15" s="23">
        <f t="shared" si="9"/>
        <v>0</v>
      </c>
      <c r="P15" s="23">
        <f t="shared" si="10"/>
        <v>0</v>
      </c>
      <c r="Q15" s="23">
        <f t="shared" si="11"/>
        <v>18420</v>
      </c>
      <c r="R15" s="10">
        <f t="shared" si="12"/>
        <v>2200</v>
      </c>
      <c r="S15" s="10">
        <f t="shared" si="13"/>
        <v>16380</v>
      </c>
      <c r="T15" s="10">
        <f t="shared" si="14"/>
        <v>0</v>
      </c>
      <c r="U15" s="10">
        <f t="shared" si="15"/>
        <v>0</v>
      </c>
      <c r="V15" s="10">
        <f t="shared" si="16"/>
        <v>18580</v>
      </c>
      <c r="W15" s="28">
        <f t="shared" si="17"/>
        <v>4730</v>
      </c>
      <c r="X15" s="28">
        <f t="shared" si="18"/>
        <v>20160</v>
      </c>
      <c r="Y15" s="28">
        <f t="shared" si="19"/>
        <v>0</v>
      </c>
      <c r="Z15" s="28">
        <f t="shared" si="20"/>
        <v>0</v>
      </c>
      <c r="AA15" s="28">
        <f t="shared" si="21"/>
        <v>24890</v>
      </c>
      <c r="AB15" s="34">
        <v>11</v>
      </c>
      <c r="AC15" s="34">
        <v>10</v>
      </c>
      <c r="AD15" s="34">
        <v>4</v>
      </c>
      <c r="AE15" s="34">
        <v>8</v>
      </c>
      <c r="AF15" s="34">
        <v>8</v>
      </c>
      <c r="AG15" s="34">
        <v>3</v>
      </c>
      <c r="AH15" s="34">
        <v>9</v>
      </c>
      <c r="AI15" s="32">
        <f t="shared" si="25"/>
        <v>42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2">
        <f t="shared" si="22"/>
        <v>0</v>
      </c>
      <c r="AQ15" s="32">
        <f t="shared" si="26"/>
        <v>53</v>
      </c>
      <c r="AR15" s="35">
        <f t="shared" si="24"/>
        <v>2200</v>
      </c>
      <c r="AS15" s="35">
        <f t="shared" si="27"/>
        <v>7550</v>
      </c>
      <c r="AT15" s="33">
        <f t="shared" si="28"/>
        <v>1448</v>
      </c>
      <c r="AU15" s="33">
        <f t="shared" si="29"/>
        <v>2952</v>
      </c>
      <c r="AV15" s="35">
        <f t="shared" si="30"/>
        <v>6584</v>
      </c>
      <c r="AW15" s="33">
        <f t="shared" si="31"/>
        <v>1206</v>
      </c>
      <c r="AX15" s="33">
        <f t="shared" si="32"/>
        <v>4311</v>
      </c>
      <c r="AY15" s="35">
        <f t="shared" si="33"/>
        <v>24051</v>
      </c>
      <c r="AZ15" s="35">
        <f t="shared" si="34"/>
        <v>0</v>
      </c>
      <c r="BA15" s="35">
        <f t="shared" si="35"/>
        <v>0</v>
      </c>
      <c r="BB15" s="35">
        <f t="shared" si="36"/>
        <v>0</v>
      </c>
      <c r="BC15" s="35">
        <f t="shared" si="37"/>
        <v>0</v>
      </c>
      <c r="BD15" s="35">
        <f t="shared" si="38"/>
        <v>0</v>
      </c>
      <c r="BE15" s="35">
        <f t="shared" si="39"/>
        <v>0</v>
      </c>
      <c r="BF15" s="35">
        <f t="shared" si="40"/>
        <v>0</v>
      </c>
      <c r="BG15" s="35">
        <f t="shared" si="41"/>
        <v>26251</v>
      </c>
      <c r="BH15" s="36">
        <f t="shared" si="42"/>
        <v>213141</v>
      </c>
      <c r="BI15" s="47">
        <f t="shared" si="1"/>
        <v>213141</v>
      </c>
      <c r="BJ15" s="47">
        <f t="shared" si="1"/>
        <v>213141</v>
      </c>
      <c r="BK15" s="47">
        <f t="shared" si="1"/>
        <v>213141</v>
      </c>
      <c r="BL15" s="50">
        <f t="shared" si="23"/>
        <v>852564</v>
      </c>
      <c r="BM15" s="80"/>
      <c r="BN15" s="59"/>
      <c r="BO15" s="77"/>
      <c r="BP15" s="68"/>
      <c r="BQ15" s="77"/>
      <c r="BR15" s="90"/>
      <c r="BS15" s="68"/>
      <c r="BT15" s="98"/>
      <c r="BU15" s="68"/>
      <c r="BV15" s="98"/>
      <c r="BW15" s="101"/>
      <c r="BX15" s="94">
        <v>1</v>
      </c>
      <c r="BY15" s="101"/>
      <c r="BZ15" s="101"/>
      <c r="CA15" s="68"/>
      <c r="CB15" s="68"/>
      <c r="CC15" s="69"/>
    </row>
    <row r="16" spans="1:81" ht="23.25">
      <c r="A16" s="40">
        <v>8</v>
      </c>
      <c r="B16" s="41" t="s">
        <v>18</v>
      </c>
      <c r="C16" s="17">
        <v>3</v>
      </c>
      <c r="D16" s="17">
        <v>23</v>
      </c>
      <c r="E16" s="17">
        <v>0</v>
      </c>
      <c r="F16" s="17">
        <v>0</v>
      </c>
      <c r="G16" s="18">
        <f t="shared" si="0"/>
        <v>26</v>
      </c>
      <c r="H16" s="21">
        <f t="shared" si="2"/>
        <v>6600</v>
      </c>
      <c r="I16" s="21">
        <f t="shared" si="3"/>
        <v>55200</v>
      </c>
      <c r="J16" s="21">
        <f t="shared" si="4"/>
        <v>0</v>
      </c>
      <c r="K16" s="21">
        <f t="shared" si="5"/>
        <v>0</v>
      </c>
      <c r="L16" s="21">
        <f t="shared" si="6"/>
        <v>61800</v>
      </c>
      <c r="M16" s="23">
        <f t="shared" si="7"/>
        <v>900</v>
      </c>
      <c r="N16" s="23">
        <f t="shared" si="8"/>
        <v>8280</v>
      </c>
      <c r="O16" s="23">
        <f t="shared" si="9"/>
        <v>0</v>
      </c>
      <c r="P16" s="23">
        <f t="shared" si="10"/>
        <v>0</v>
      </c>
      <c r="Q16" s="23">
        <f t="shared" si="11"/>
        <v>9180</v>
      </c>
      <c r="R16" s="10">
        <f t="shared" si="12"/>
        <v>600</v>
      </c>
      <c r="S16" s="10">
        <f t="shared" si="13"/>
        <v>8970</v>
      </c>
      <c r="T16" s="10">
        <f t="shared" si="14"/>
        <v>0</v>
      </c>
      <c r="U16" s="10">
        <f t="shared" si="15"/>
        <v>0</v>
      </c>
      <c r="V16" s="10">
        <f t="shared" si="16"/>
        <v>9570</v>
      </c>
      <c r="W16" s="28">
        <f t="shared" si="17"/>
        <v>1290</v>
      </c>
      <c r="X16" s="28">
        <f t="shared" si="18"/>
        <v>11040</v>
      </c>
      <c r="Y16" s="28">
        <f t="shared" si="19"/>
        <v>0</v>
      </c>
      <c r="Z16" s="28">
        <f t="shared" si="20"/>
        <v>0</v>
      </c>
      <c r="AA16" s="28">
        <f t="shared" si="21"/>
        <v>12330</v>
      </c>
      <c r="AB16" s="34">
        <v>3</v>
      </c>
      <c r="AC16" s="34">
        <v>2</v>
      </c>
      <c r="AD16" s="34">
        <v>2</v>
      </c>
      <c r="AE16" s="34">
        <v>1</v>
      </c>
      <c r="AF16" s="34">
        <v>7</v>
      </c>
      <c r="AG16" s="34">
        <v>6</v>
      </c>
      <c r="AH16" s="34">
        <v>5</v>
      </c>
      <c r="AI16" s="32">
        <f t="shared" si="25"/>
        <v>23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2">
        <f t="shared" si="22"/>
        <v>0</v>
      </c>
      <c r="AQ16" s="32">
        <f t="shared" si="26"/>
        <v>26</v>
      </c>
      <c r="AR16" s="35">
        <f t="shared" si="24"/>
        <v>600</v>
      </c>
      <c r="AS16" s="35">
        <f t="shared" si="27"/>
        <v>1510</v>
      </c>
      <c r="AT16" s="33">
        <f t="shared" si="28"/>
        <v>724</v>
      </c>
      <c r="AU16" s="33">
        <f t="shared" si="29"/>
        <v>369</v>
      </c>
      <c r="AV16" s="35">
        <f t="shared" si="30"/>
        <v>5761</v>
      </c>
      <c r="AW16" s="33">
        <f t="shared" si="31"/>
        <v>2412</v>
      </c>
      <c r="AX16" s="33">
        <f t="shared" si="32"/>
        <v>2395</v>
      </c>
      <c r="AY16" s="35">
        <f t="shared" si="33"/>
        <v>13171</v>
      </c>
      <c r="AZ16" s="35">
        <f t="shared" si="34"/>
        <v>0</v>
      </c>
      <c r="BA16" s="35">
        <f t="shared" si="35"/>
        <v>0</v>
      </c>
      <c r="BB16" s="35">
        <f t="shared" si="36"/>
        <v>0</v>
      </c>
      <c r="BC16" s="35">
        <f t="shared" si="37"/>
        <v>0</v>
      </c>
      <c r="BD16" s="35">
        <f t="shared" si="38"/>
        <v>0</v>
      </c>
      <c r="BE16" s="35">
        <f t="shared" si="39"/>
        <v>0</v>
      </c>
      <c r="BF16" s="35">
        <f t="shared" si="40"/>
        <v>0</v>
      </c>
      <c r="BG16" s="35">
        <f t="shared" si="41"/>
        <v>13771</v>
      </c>
      <c r="BH16" s="36">
        <f t="shared" si="42"/>
        <v>106651</v>
      </c>
      <c r="BI16" s="47">
        <f t="shared" si="1"/>
        <v>106651</v>
      </c>
      <c r="BJ16" s="47">
        <f t="shared" si="1"/>
        <v>106651</v>
      </c>
      <c r="BK16" s="47">
        <f t="shared" si="1"/>
        <v>106651</v>
      </c>
      <c r="BL16" s="50">
        <f t="shared" si="23"/>
        <v>426604</v>
      </c>
      <c r="BM16" s="80"/>
      <c r="BN16" s="59"/>
      <c r="BO16" s="77"/>
      <c r="BP16" s="68"/>
      <c r="BQ16" s="77"/>
      <c r="BR16" s="90"/>
      <c r="BS16" s="68"/>
      <c r="BT16" s="98"/>
      <c r="BU16" s="68"/>
      <c r="BV16" s="98"/>
      <c r="BW16" s="101"/>
      <c r="BX16" s="94">
        <v>1</v>
      </c>
      <c r="BY16" s="101"/>
      <c r="BZ16" s="101"/>
      <c r="CA16" s="68"/>
      <c r="CB16" s="68"/>
      <c r="CC16" s="69"/>
    </row>
    <row r="17" spans="1:81" ht="23.25">
      <c r="A17" s="40">
        <v>9</v>
      </c>
      <c r="B17" s="41" t="s">
        <v>19</v>
      </c>
      <c r="C17" s="17">
        <v>30</v>
      </c>
      <c r="D17" s="17">
        <v>80</v>
      </c>
      <c r="E17" s="17">
        <v>0</v>
      </c>
      <c r="F17" s="17">
        <v>0</v>
      </c>
      <c r="G17" s="18">
        <f t="shared" si="0"/>
        <v>110</v>
      </c>
      <c r="H17" s="21">
        <f t="shared" si="2"/>
        <v>66000</v>
      </c>
      <c r="I17" s="21">
        <f t="shared" si="3"/>
        <v>192000</v>
      </c>
      <c r="J17" s="21">
        <f t="shared" si="4"/>
        <v>0</v>
      </c>
      <c r="K17" s="21">
        <f t="shared" si="5"/>
        <v>0</v>
      </c>
      <c r="L17" s="21">
        <f t="shared" si="6"/>
        <v>258000</v>
      </c>
      <c r="M17" s="23">
        <f t="shared" si="7"/>
        <v>9000</v>
      </c>
      <c r="N17" s="23">
        <f t="shared" si="8"/>
        <v>28800</v>
      </c>
      <c r="O17" s="23">
        <f t="shared" si="9"/>
        <v>0</v>
      </c>
      <c r="P17" s="23">
        <f t="shared" si="10"/>
        <v>0</v>
      </c>
      <c r="Q17" s="23">
        <f t="shared" si="11"/>
        <v>37800</v>
      </c>
      <c r="R17" s="10">
        <f t="shared" si="12"/>
        <v>6000</v>
      </c>
      <c r="S17" s="10">
        <f t="shared" si="13"/>
        <v>31200</v>
      </c>
      <c r="T17" s="10">
        <f t="shared" si="14"/>
        <v>0</v>
      </c>
      <c r="U17" s="10">
        <f t="shared" si="15"/>
        <v>0</v>
      </c>
      <c r="V17" s="10">
        <f t="shared" si="16"/>
        <v>37200</v>
      </c>
      <c r="W17" s="28">
        <f t="shared" si="17"/>
        <v>12900</v>
      </c>
      <c r="X17" s="28">
        <f t="shared" si="18"/>
        <v>38400</v>
      </c>
      <c r="Y17" s="28">
        <f t="shared" si="19"/>
        <v>0</v>
      </c>
      <c r="Z17" s="28">
        <f t="shared" si="20"/>
        <v>0</v>
      </c>
      <c r="AA17" s="28">
        <f t="shared" si="21"/>
        <v>51300</v>
      </c>
      <c r="AB17" s="34">
        <v>30</v>
      </c>
      <c r="AC17" s="34">
        <v>10</v>
      </c>
      <c r="AD17" s="34">
        <v>13</v>
      </c>
      <c r="AE17" s="34">
        <v>16</v>
      </c>
      <c r="AF17" s="34">
        <v>8</v>
      </c>
      <c r="AG17" s="34">
        <v>11</v>
      </c>
      <c r="AH17" s="34">
        <v>22</v>
      </c>
      <c r="AI17" s="32">
        <f t="shared" si="25"/>
        <v>80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2">
        <f t="shared" si="22"/>
        <v>0</v>
      </c>
      <c r="AQ17" s="32">
        <f t="shared" si="26"/>
        <v>110</v>
      </c>
      <c r="AR17" s="35">
        <f t="shared" si="24"/>
        <v>6000</v>
      </c>
      <c r="AS17" s="35">
        <f t="shared" si="27"/>
        <v>7550</v>
      </c>
      <c r="AT17" s="33">
        <f t="shared" si="28"/>
        <v>4706</v>
      </c>
      <c r="AU17" s="33">
        <f t="shared" si="29"/>
        <v>5904</v>
      </c>
      <c r="AV17" s="35">
        <f t="shared" si="30"/>
        <v>6584</v>
      </c>
      <c r="AW17" s="33">
        <f t="shared" si="31"/>
        <v>4422</v>
      </c>
      <c r="AX17" s="33">
        <f t="shared" si="32"/>
        <v>10538</v>
      </c>
      <c r="AY17" s="35">
        <f t="shared" si="33"/>
        <v>39704</v>
      </c>
      <c r="AZ17" s="35">
        <f t="shared" si="34"/>
        <v>0</v>
      </c>
      <c r="BA17" s="35">
        <f t="shared" si="35"/>
        <v>0</v>
      </c>
      <c r="BB17" s="35">
        <f t="shared" si="36"/>
        <v>0</v>
      </c>
      <c r="BC17" s="35">
        <f t="shared" si="37"/>
        <v>0</v>
      </c>
      <c r="BD17" s="35">
        <f t="shared" si="38"/>
        <v>0</v>
      </c>
      <c r="BE17" s="35">
        <f t="shared" si="39"/>
        <v>0</v>
      </c>
      <c r="BF17" s="35">
        <f t="shared" si="40"/>
        <v>0</v>
      </c>
      <c r="BG17" s="35">
        <f t="shared" si="41"/>
        <v>45704</v>
      </c>
      <c r="BH17" s="36">
        <f t="shared" si="42"/>
        <v>430004</v>
      </c>
      <c r="BI17" s="47">
        <f t="shared" si="1"/>
        <v>430004</v>
      </c>
      <c r="BJ17" s="47">
        <f t="shared" si="1"/>
        <v>430004</v>
      </c>
      <c r="BK17" s="47">
        <f t="shared" si="1"/>
        <v>430004</v>
      </c>
      <c r="BL17" s="50">
        <f t="shared" si="23"/>
        <v>1720016</v>
      </c>
      <c r="BM17" s="80"/>
      <c r="BN17" s="59"/>
      <c r="BO17" s="77"/>
      <c r="BP17" s="68"/>
      <c r="BQ17" s="77"/>
      <c r="BR17" s="90"/>
      <c r="BS17" s="68"/>
      <c r="BT17" s="98"/>
      <c r="BU17" s="68"/>
      <c r="BV17" s="98"/>
      <c r="BW17" s="101"/>
      <c r="BX17" s="94">
        <v>1</v>
      </c>
      <c r="BY17" s="101"/>
      <c r="BZ17" s="101"/>
      <c r="CA17" s="68"/>
      <c r="CB17" s="68"/>
      <c r="CC17" s="69"/>
    </row>
    <row r="18" spans="1:81" ht="23.25">
      <c r="A18" s="11">
        <v>10</v>
      </c>
      <c r="B18" s="41" t="s">
        <v>20</v>
      </c>
      <c r="C18" s="17">
        <v>331</v>
      </c>
      <c r="D18" s="17">
        <v>1231</v>
      </c>
      <c r="E18" s="17">
        <v>0</v>
      </c>
      <c r="F18" s="17">
        <v>0</v>
      </c>
      <c r="G18" s="18">
        <f t="shared" si="0"/>
        <v>1562</v>
      </c>
      <c r="H18" s="21">
        <f>C18*1700</f>
        <v>562700</v>
      </c>
      <c r="I18" s="21">
        <f>D18*1900</f>
        <v>2338900</v>
      </c>
      <c r="J18" s="21">
        <f t="shared" si="4"/>
        <v>0</v>
      </c>
      <c r="K18" s="21">
        <f t="shared" si="5"/>
        <v>0</v>
      </c>
      <c r="L18" s="21">
        <f t="shared" si="6"/>
        <v>2901600</v>
      </c>
      <c r="M18" s="23">
        <f t="shared" si="7"/>
        <v>99300</v>
      </c>
      <c r="N18" s="23">
        <f t="shared" si="8"/>
        <v>443160</v>
      </c>
      <c r="O18" s="23">
        <f t="shared" si="9"/>
        <v>0</v>
      </c>
      <c r="P18" s="23">
        <f t="shared" si="10"/>
        <v>0</v>
      </c>
      <c r="Q18" s="23">
        <f t="shared" si="11"/>
        <v>542460</v>
      </c>
      <c r="R18" s="10">
        <f t="shared" si="12"/>
        <v>66200</v>
      </c>
      <c r="S18" s="10">
        <f t="shared" si="13"/>
        <v>480090</v>
      </c>
      <c r="T18" s="10">
        <f t="shared" si="14"/>
        <v>0</v>
      </c>
      <c r="U18" s="10">
        <f t="shared" si="15"/>
        <v>0</v>
      </c>
      <c r="V18" s="10">
        <f t="shared" si="16"/>
        <v>546290</v>
      </c>
      <c r="W18" s="28">
        <f t="shared" si="17"/>
        <v>142330</v>
      </c>
      <c r="X18" s="28">
        <f t="shared" si="18"/>
        <v>590880</v>
      </c>
      <c r="Y18" s="28">
        <f t="shared" si="19"/>
        <v>0</v>
      </c>
      <c r="Z18" s="28">
        <f t="shared" si="20"/>
        <v>0</v>
      </c>
      <c r="AA18" s="28">
        <f t="shared" si="21"/>
        <v>733210</v>
      </c>
      <c r="AB18" s="34">
        <v>331</v>
      </c>
      <c r="AC18" s="34">
        <v>212</v>
      </c>
      <c r="AD18" s="34">
        <v>208</v>
      </c>
      <c r="AE18" s="34">
        <v>212</v>
      </c>
      <c r="AF18" s="34">
        <v>213</v>
      </c>
      <c r="AG18" s="34">
        <v>195</v>
      </c>
      <c r="AH18" s="34">
        <v>191</v>
      </c>
      <c r="AI18" s="32">
        <f t="shared" si="25"/>
        <v>1231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2">
        <f t="shared" si="22"/>
        <v>0</v>
      </c>
      <c r="AQ18" s="32">
        <f t="shared" si="26"/>
        <v>1562</v>
      </c>
      <c r="AR18" s="35">
        <f t="shared" si="24"/>
        <v>66200</v>
      </c>
      <c r="AS18" s="35">
        <f t="shared" si="27"/>
        <v>160060</v>
      </c>
      <c r="AT18" s="33">
        <f t="shared" si="28"/>
        <v>75296</v>
      </c>
      <c r="AU18" s="33">
        <f t="shared" si="29"/>
        <v>78228</v>
      </c>
      <c r="AV18" s="35">
        <f t="shared" si="30"/>
        <v>175299</v>
      </c>
      <c r="AW18" s="33">
        <f t="shared" si="31"/>
        <v>78390</v>
      </c>
      <c r="AX18" s="33">
        <f t="shared" si="32"/>
        <v>91489</v>
      </c>
      <c r="AY18" s="35">
        <f t="shared" si="33"/>
        <v>658762</v>
      </c>
      <c r="AZ18" s="35">
        <f t="shared" si="34"/>
        <v>0</v>
      </c>
      <c r="BA18" s="35">
        <f t="shared" si="35"/>
        <v>0</v>
      </c>
      <c r="BB18" s="35">
        <f t="shared" si="36"/>
        <v>0</v>
      </c>
      <c r="BC18" s="35">
        <f t="shared" si="37"/>
        <v>0</v>
      </c>
      <c r="BD18" s="35">
        <f t="shared" si="38"/>
        <v>0</v>
      </c>
      <c r="BE18" s="35">
        <f t="shared" si="39"/>
        <v>0</v>
      </c>
      <c r="BF18" s="35">
        <f t="shared" si="40"/>
        <v>0</v>
      </c>
      <c r="BG18" s="35">
        <f t="shared" si="41"/>
        <v>724962</v>
      </c>
      <c r="BH18" s="36">
        <f t="shared" si="42"/>
        <v>5448522</v>
      </c>
      <c r="BI18" s="47">
        <f t="shared" si="1"/>
        <v>5448522</v>
      </c>
      <c r="BJ18" s="47">
        <f t="shared" si="1"/>
        <v>5448522</v>
      </c>
      <c r="BK18" s="47">
        <f t="shared" si="1"/>
        <v>5448522</v>
      </c>
      <c r="BL18" s="50">
        <f t="shared" si="23"/>
        <v>21794088</v>
      </c>
      <c r="BM18" s="80">
        <v>1</v>
      </c>
      <c r="BN18" s="59" t="s">
        <v>175</v>
      </c>
      <c r="BO18" s="77"/>
      <c r="BP18" s="68"/>
      <c r="BQ18" s="77"/>
      <c r="BR18" s="90"/>
      <c r="BS18" s="77">
        <v>1</v>
      </c>
      <c r="BT18" s="90"/>
      <c r="BU18" s="68"/>
      <c r="BV18" s="98"/>
      <c r="BW18" s="94">
        <v>1</v>
      </c>
      <c r="BX18" s="94"/>
      <c r="BY18" s="101"/>
      <c r="BZ18" s="101"/>
      <c r="CA18" s="68"/>
      <c r="CB18" s="68"/>
      <c r="CC18" s="69"/>
    </row>
    <row r="19" spans="1:81" ht="23.25">
      <c r="A19" s="11">
        <v>11</v>
      </c>
      <c r="B19" s="41" t="s">
        <v>21</v>
      </c>
      <c r="C19" s="17">
        <v>15</v>
      </c>
      <c r="D19" s="17">
        <v>31</v>
      </c>
      <c r="E19" s="17">
        <v>0</v>
      </c>
      <c r="F19" s="17">
        <v>0</v>
      </c>
      <c r="G19" s="18">
        <f t="shared" si="0"/>
        <v>46</v>
      </c>
      <c r="H19" s="21">
        <f aca="true" t="shared" si="43" ref="H19:H28">SUM(C19*2200)</f>
        <v>33000</v>
      </c>
      <c r="I19" s="21">
        <f aca="true" t="shared" si="44" ref="I19:I28">SUM(D19*2400)</f>
        <v>74400</v>
      </c>
      <c r="J19" s="21">
        <f t="shared" si="4"/>
        <v>0</v>
      </c>
      <c r="K19" s="21">
        <f t="shared" si="5"/>
        <v>0</v>
      </c>
      <c r="L19" s="21">
        <f t="shared" si="6"/>
        <v>107400</v>
      </c>
      <c r="M19" s="23">
        <f t="shared" si="7"/>
        <v>4500</v>
      </c>
      <c r="N19" s="23">
        <f t="shared" si="8"/>
        <v>11160</v>
      </c>
      <c r="O19" s="23">
        <f t="shared" si="9"/>
        <v>0</v>
      </c>
      <c r="P19" s="23">
        <f t="shared" si="10"/>
        <v>0</v>
      </c>
      <c r="Q19" s="23">
        <f t="shared" si="11"/>
        <v>15660</v>
      </c>
      <c r="R19" s="10">
        <f t="shared" si="12"/>
        <v>3000</v>
      </c>
      <c r="S19" s="10">
        <f t="shared" si="13"/>
        <v>12090</v>
      </c>
      <c r="T19" s="10">
        <f t="shared" si="14"/>
        <v>0</v>
      </c>
      <c r="U19" s="10">
        <f t="shared" si="15"/>
        <v>0</v>
      </c>
      <c r="V19" s="10">
        <f t="shared" si="16"/>
        <v>15090</v>
      </c>
      <c r="W19" s="28">
        <f t="shared" si="17"/>
        <v>6450</v>
      </c>
      <c r="X19" s="28">
        <f t="shared" si="18"/>
        <v>14880</v>
      </c>
      <c r="Y19" s="28">
        <f t="shared" si="19"/>
        <v>0</v>
      </c>
      <c r="Z19" s="28">
        <f t="shared" si="20"/>
        <v>0</v>
      </c>
      <c r="AA19" s="28">
        <f t="shared" si="21"/>
        <v>21330</v>
      </c>
      <c r="AB19" s="34">
        <v>15</v>
      </c>
      <c r="AC19" s="34">
        <v>4</v>
      </c>
      <c r="AD19" s="34">
        <v>6</v>
      </c>
      <c r="AE19" s="34">
        <v>7</v>
      </c>
      <c r="AF19" s="34">
        <v>7</v>
      </c>
      <c r="AG19" s="34">
        <v>3</v>
      </c>
      <c r="AH19" s="34">
        <v>4</v>
      </c>
      <c r="AI19" s="32">
        <f t="shared" si="25"/>
        <v>31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2">
        <f t="shared" si="22"/>
        <v>0</v>
      </c>
      <c r="AQ19" s="32">
        <f t="shared" si="26"/>
        <v>46</v>
      </c>
      <c r="AR19" s="35">
        <f t="shared" si="24"/>
        <v>3000</v>
      </c>
      <c r="AS19" s="35">
        <f t="shared" si="27"/>
        <v>3020</v>
      </c>
      <c r="AT19" s="33">
        <f t="shared" si="28"/>
        <v>2172</v>
      </c>
      <c r="AU19" s="33">
        <f t="shared" si="29"/>
        <v>2583</v>
      </c>
      <c r="AV19" s="35">
        <f t="shared" si="30"/>
        <v>5761</v>
      </c>
      <c r="AW19" s="33">
        <f t="shared" si="31"/>
        <v>1206</v>
      </c>
      <c r="AX19" s="33">
        <f t="shared" si="32"/>
        <v>1916</v>
      </c>
      <c r="AY19" s="35">
        <f t="shared" si="33"/>
        <v>16658</v>
      </c>
      <c r="AZ19" s="35">
        <f t="shared" si="34"/>
        <v>0</v>
      </c>
      <c r="BA19" s="35">
        <f t="shared" si="35"/>
        <v>0</v>
      </c>
      <c r="BB19" s="35">
        <f t="shared" si="36"/>
        <v>0</v>
      </c>
      <c r="BC19" s="35">
        <f t="shared" si="37"/>
        <v>0</v>
      </c>
      <c r="BD19" s="35">
        <f t="shared" si="38"/>
        <v>0</v>
      </c>
      <c r="BE19" s="35">
        <f t="shared" si="39"/>
        <v>0</v>
      </c>
      <c r="BF19" s="35">
        <f t="shared" si="40"/>
        <v>0</v>
      </c>
      <c r="BG19" s="35">
        <f t="shared" si="41"/>
        <v>19658</v>
      </c>
      <c r="BH19" s="36">
        <f t="shared" si="42"/>
        <v>179138</v>
      </c>
      <c r="BI19" s="47">
        <f t="shared" si="1"/>
        <v>179138</v>
      </c>
      <c r="BJ19" s="47">
        <f t="shared" si="1"/>
        <v>179138</v>
      </c>
      <c r="BK19" s="47">
        <f t="shared" si="1"/>
        <v>179138</v>
      </c>
      <c r="BL19" s="50">
        <f t="shared" si="23"/>
        <v>716552</v>
      </c>
      <c r="BM19" s="80"/>
      <c r="BN19" s="59"/>
      <c r="BO19" s="77"/>
      <c r="BP19" s="68"/>
      <c r="BQ19" s="77"/>
      <c r="BR19" s="90"/>
      <c r="BS19" s="68"/>
      <c r="BT19" s="98"/>
      <c r="BU19" s="68"/>
      <c r="BV19" s="98"/>
      <c r="BW19" s="101"/>
      <c r="BX19" s="94">
        <v>1</v>
      </c>
      <c r="BY19" s="101"/>
      <c r="BZ19" s="101"/>
      <c r="CA19" s="68"/>
      <c r="CB19" s="68"/>
      <c r="CC19" s="69"/>
    </row>
    <row r="20" spans="1:81" ht="23.25">
      <c r="A20" s="11">
        <v>12</v>
      </c>
      <c r="B20" s="41" t="s">
        <v>22</v>
      </c>
      <c r="C20" s="17">
        <v>0</v>
      </c>
      <c r="D20" s="17">
        <v>65</v>
      </c>
      <c r="E20" s="17">
        <v>0</v>
      </c>
      <c r="F20" s="17">
        <v>0</v>
      </c>
      <c r="G20" s="18">
        <f t="shared" si="0"/>
        <v>65</v>
      </c>
      <c r="H20" s="21">
        <f t="shared" si="43"/>
        <v>0</v>
      </c>
      <c r="I20" s="21">
        <f t="shared" si="44"/>
        <v>156000</v>
      </c>
      <c r="J20" s="21">
        <f t="shared" si="4"/>
        <v>0</v>
      </c>
      <c r="K20" s="21">
        <f t="shared" si="5"/>
        <v>0</v>
      </c>
      <c r="L20" s="21">
        <f t="shared" si="6"/>
        <v>156000</v>
      </c>
      <c r="M20" s="23">
        <f t="shared" si="7"/>
        <v>0</v>
      </c>
      <c r="N20" s="23">
        <f t="shared" si="8"/>
        <v>23400</v>
      </c>
      <c r="O20" s="23">
        <f t="shared" si="9"/>
        <v>0</v>
      </c>
      <c r="P20" s="23">
        <f t="shared" si="10"/>
        <v>0</v>
      </c>
      <c r="Q20" s="23">
        <f t="shared" si="11"/>
        <v>23400</v>
      </c>
      <c r="R20" s="10">
        <f t="shared" si="12"/>
        <v>0</v>
      </c>
      <c r="S20" s="10">
        <f t="shared" si="13"/>
        <v>25350</v>
      </c>
      <c r="T20" s="10">
        <f t="shared" si="14"/>
        <v>0</v>
      </c>
      <c r="U20" s="10">
        <f t="shared" si="15"/>
        <v>0</v>
      </c>
      <c r="V20" s="10">
        <f t="shared" si="16"/>
        <v>25350</v>
      </c>
      <c r="W20" s="28">
        <f t="shared" si="17"/>
        <v>0</v>
      </c>
      <c r="X20" s="28">
        <f t="shared" si="18"/>
        <v>31200</v>
      </c>
      <c r="Y20" s="28">
        <f t="shared" si="19"/>
        <v>0</v>
      </c>
      <c r="Z20" s="28">
        <f t="shared" si="20"/>
        <v>0</v>
      </c>
      <c r="AA20" s="28">
        <f t="shared" si="21"/>
        <v>31200</v>
      </c>
      <c r="AB20" s="34">
        <v>0</v>
      </c>
      <c r="AC20" s="34">
        <v>7</v>
      </c>
      <c r="AD20" s="34">
        <v>10</v>
      </c>
      <c r="AE20" s="34">
        <v>9</v>
      </c>
      <c r="AF20" s="34">
        <v>10</v>
      </c>
      <c r="AG20" s="34">
        <v>13</v>
      </c>
      <c r="AH20" s="34">
        <v>16</v>
      </c>
      <c r="AI20" s="32">
        <f t="shared" si="25"/>
        <v>65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2">
        <f t="shared" si="22"/>
        <v>0</v>
      </c>
      <c r="AQ20" s="32">
        <f t="shared" si="26"/>
        <v>65</v>
      </c>
      <c r="AR20" s="35">
        <f t="shared" si="24"/>
        <v>0</v>
      </c>
      <c r="AS20" s="35">
        <f t="shared" si="27"/>
        <v>5285</v>
      </c>
      <c r="AT20" s="33">
        <f t="shared" si="28"/>
        <v>3620</v>
      </c>
      <c r="AU20" s="33">
        <f t="shared" si="29"/>
        <v>3321</v>
      </c>
      <c r="AV20" s="35">
        <f t="shared" si="30"/>
        <v>8230</v>
      </c>
      <c r="AW20" s="33">
        <f t="shared" si="31"/>
        <v>5226</v>
      </c>
      <c r="AX20" s="33">
        <f t="shared" si="32"/>
        <v>7664</v>
      </c>
      <c r="AY20" s="35">
        <f t="shared" si="33"/>
        <v>33346</v>
      </c>
      <c r="AZ20" s="35">
        <f t="shared" si="34"/>
        <v>0</v>
      </c>
      <c r="BA20" s="35">
        <f t="shared" si="35"/>
        <v>0</v>
      </c>
      <c r="BB20" s="35">
        <f t="shared" si="36"/>
        <v>0</v>
      </c>
      <c r="BC20" s="35">
        <f t="shared" si="37"/>
        <v>0</v>
      </c>
      <c r="BD20" s="35">
        <f t="shared" si="38"/>
        <v>0</v>
      </c>
      <c r="BE20" s="35">
        <f t="shared" si="39"/>
        <v>0</v>
      </c>
      <c r="BF20" s="35">
        <f t="shared" si="40"/>
        <v>0</v>
      </c>
      <c r="BG20" s="35">
        <f t="shared" si="41"/>
        <v>33346</v>
      </c>
      <c r="BH20" s="36">
        <f t="shared" si="42"/>
        <v>269296</v>
      </c>
      <c r="BI20" s="47">
        <f t="shared" si="1"/>
        <v>269296</v>
      </c>
      <c r="BJ20" s="47">
        <f t="shared" si="1"/>
        <v>269296</v>
      </c>
      <c r="BK20" s="47">
        <f t="shared" si="1"/>
        <v>269296</v>
      </c>
      <c r="BL20" s="50">
        <f t="shared" si="23"/>
        <v>1077184</v>
      </c>
      <c r="BM20" s="80"/>
      <c r="BN20" s="59"/>
      <c r="BO20" s="77"/>
      <c r="BP20" s="68"/>
      <c r="BQ20" s="77"/>
      <c r="BR20" s="90"/>
      <c r="BS20" s="68"/>
      <c r="BT20" s="98"/>
      <c r="BU20" s="68"/>
      <c r="BV20" s="98"/>
      <c r="BW20" s="101"/>
      <c r="BX20" s="94">
        <v>1</v>
      </c>
      <c r="BY20" s="101"/>
      <c r="BZ20" s="101"/>
      <c r="CA20" s="68"/>
      <c r="CB20" s="68"/>
      <c r="CC20" s="69"/>
    </row>
    <row r="21" spans="1:81" ht="23.25">
      <c r="A21" s="40">
        <v>13</v>
      </c>
      <c r="B21" s="41" t="s">
        <v>23</v>
      </c>
      <c r="C21" s="17">
        <v>25</v>
      </c>
      <c r="D21" s="17">
        <v>77</v>
      </c>
      <c r="E21" s="17">
        <v>0</v>
      </c>
      <c r="F21" s="17">
        <v>0</v>
      </c>
      <c r="G21" s="18">
        <f t="shared" si="0"/>
        <v>102</v>
      </c>
      <c r="H21" s="21">
        <f t="shared" si="43"/>
        <v>55000</v>
      </c>
      <c r="I21" s="21">
        <f t="shared" si="44"/>
        <v>184800</v>
      </c>
      <c r="J21" s="21">
        <f t="shared" si="4"/>
        <v>0</v>
      </c>
      <c r="K21" s="21">
        <f t="shared" si="5"/>
        <v>0</v>
      </c>
      <c r="L21" s="21">
        <f t="shared" si="6"/>
        <v>239800</v>
      </c>
      <c r="M21" s="23">
        <f t="shared" si="7"/>
        <v>7500</v>
      </c>
      <c r="N21" s="23">
        <f t="shared" si="8"/>
        <v>27720</v>
      </c>
      <c r="O21" s="23">
        <f t="shared" si="9"/>
        <v>0</v>
      </c>
      <c r="P21" s="23">
        <f t="shared" si="10"/>
        <v>0</v>
      </c>
      <c r="Q21" s="23">
        <f t="shared" si="11"/>
        <v>35220</v>
      </c>
      <c r="R21" s="10">
        <f t="shared" si="12"/>
        <v>5000</v>
      </c>
      <c r="S21" s="10">
        <f t="shared" si="13"/>
        <v>30030</v>
      </c>
      <c r="T21" s="10">
        <f t="shared" si="14"/>
        <v>0</v>
      </c>
      <c r="U21" s="10">
        <f t="shared" si="15"/>
        <v>0</v>
      </c>
      <c r="V21" s="10">
        <f t="shared" si="16"/>
        <v>35030</v>
      </c>
      <c r="W21" s="28">
        <f t="shared" si="17"/>
        <v>10750</v>
      </c>
      <c r="X21" s="28">
        <f t="shared" si="18"/>
        <v>36960</v>
      </c>
      <c r="Y21" s="28">
        <f t="shared" si="19"/>
        <v>0</v>
      </c>
      <c r="Z21" s="28">
        <f t="shared" si="20"/>
        <v>0</v>
      </c>
      <c r="AA21" s="28">
        <f t="shared" si="21"/>
        <v>47710</v>
      </c>
      <c r="AB21" s="34">
        <v>25</v>
      </c>
      <c r="AC21" s="34">
        <v>9</v>
      </c>
      <c r="AD21" s="34">
        <v>14</v>
      </c>
      <c r="AE21" s="34">
        <v>13</v>
      </c>
      <c r="AF21" s="34">
        <v>14</v>
      </c>
      <c r="AG21" s="34">
        <v>15</v>
      </c>
      <c r="AH21" s="34">
        <v>12</v>
      </c>
      <c r="AI21" s="32">
        <f t="shared" si="25"/>
        <v>77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2">
        <f t="shared" si="22"/>
        <v>0</v>
      </c>
      <c r="AQ21" s="32">
        <f t="shared" si="26"/>
        <v>102</v>
      </c>
      <c r="AR21" s="35">
        <f t="shared" si="24"/>
        <v>5000</v>
      </c>
      <c r="AS21" s="35">
        <f t="shared" si="27"/>
        <v>6795</v>
      </c>
      <c r="AT21" s="33">
        <f t="shared" si="28"/>
        <v>5068</v>
      </c>
      <c r="AU21" s="33">
        <f t="shared" si="29"/>
        <v>4797</v>
      </c>
      <c r="AV21" s="35">
        <f t="shared" si="30"/>
        <v>11522</v>
      </c>
      <c r="AW21" s="33">
        <f t="shared" si="31"/>
        <v>6030</v>
      </c>
      <c r="AX21" s="33">
        <f t="shared" si="32"/>
        <v>5748</v>
      </c>
      <c r="AY21" s="35">
        <f t="shared" si="33"/>
        <v>39960</v>
      </c>
      <c r="AZ21" s="35">
        <f t="shared" si="34"/>
        <v>0</v>
      </c>
      <c r="BA21" s="35">
        <f t="shared" si="35"/>
        <v>0</v>
      </c>
      <c r="BB21" s="35">
        <f t="shared" si="36"/>
        <v>0</v>
      </c>
      <c r="BC21" s="35">
        <f t="shared" si="37"/>
        <v>0</v>
      </c>
      <c r="BD21" s="35">
        <f t="shared" si="38"/>
        <v>0</v>
      </c>
      <c r="BE21" s="35">
        <f t="shared" si="39"/>
        <v>0</v>
      </c>
      <c r="BF21" s="35">
        <f t="shared" si="40"/>
        <v>0</v>
      </c>
      <c r="BG21" s="35">
        <f t="shared" si="41"/>
        <v>44960</v>
      </c>
      <c r="BH21" s="36">
        <f t="shared" si="42"/>
        <v>402720</v>
      </c>
      <c r="BI21" s="47">
        <f t="shared" si="1"/>
        <v>402720</v>
      </c>
      <c r="BJ21" s="47">
        <f t="shared" si="1"/>
        <v>402720</v>
      </c>
      <c r="BK21" s="47">
        <f t="shared" si="1"/>
        <v>402720</v>
      </c>
      <c r="BL21" s="50">
        <f t="shared" si="23"/>
        <v>1610880</v>
      </c>
      <c r="BM21" s="80"/>
      <c r="BN21" s="59"/>
      <c r="BO21" s="77"/>
      <c r="BP21" s="68"/>
      <c r="BQ21" s="77"/>
      <c r="BR21" s="90"/>
      <c r="BS21" s="68"/>
      <c r="BT21" s="98"/>
      <c r="BU21" s="68"/>
      <c r="BV21" s="98"/>
      <c r="BW21" s="101"/>
      <c r="BX21" s="94">
        <v>1</v>
      </c>
      <c r="BY21" s="101"/>
      <c r="BZ21" s="101"/>
      <c r="CA21" s="68"/>
      <c r="CB21" s="68"/>
      <c r="CC21" s="69"/>
    </row>
    <row r="22" spans="1:81" ht="23.25">
      <c r="A22" s="40">
        <v>14</v>
      </c>
      <c r="B22" s="41" t="s">
        <v>24</v>
      </c>
      <c r="C22" s="17">
        <v>9</v>
      </c>
      <c r="D22" s="17">
        <v>72</v>
      </c>
      <c r="E22" s="17">
        <v>20</v>
      </c>
      <c r="F22" s="17">
        <v>0</v>
      </c>
      <c r="G22" s="18">
        <f t="shared" si="0"/>
        <v>101</v>
      </c>
      <c r="H22" s="21">
        <f t="shared" si="43"/>
        <v>19800</v>
      </c>
      <c r="I22" s="21">
        <f t="shared" si="44"/>
        <v>172800</v>
      </c>
      <c r="J22" s="21">
        <f>E22*4500</f>
        <v>90000</v>
      </c>
      <c r="K22" s="21">
        <f t="shared" si="5"/>
        <v>0</v>
      </c>
      <c r="L22" s="21">
        <f t="shared" si="6"/>
        <v>282600</v>
      </c>
      <c r="M22" s="23">
        <f t="shared" si="7"/>
        <v>2700</v>
      </c>
      <c r="N22" s="23">
        <f t="shared" si="8"/>
        <v>25920</v>
      </c>
      <c r="O22" s="23">
        <f t="shared" si="9"/>
        <v>9000</v>
      </c>
      <c r="P22" s="23">
        <f t="shared" si="10"/>
        <v>0</v>
      </c>
      <c r="Q22" s="23">
        <f t="shared" si="11"/>
        <v>37620</v>
      </c>
      <c r="R22" s="10">
        <f t="shared" si="12"/>
        <v>1800</v>
      </c>
      <c r="S22" s="10">
        <f t="shared" si="13"/>
        <v>28080</v>
      </c>
      <c r="T22" s="10">
        <f t="shared" si="14"/>
        <v>8400</v>
      </c>
      <c r="U22" s="10">
        <f t="shared" si="15"/>
        <v>0</v>
      </c>
      <c r="V22" s="10">
        <f t="shared" si="16"/>
        <v>38280</v>
      </c>
      <c r="W22" s="28">
        <f t="shared" si="17"/>
        <v>3870</v>
      </c>
      <c r="X22" s="28">
        <f t="shared" si="18"/>
        <v>34560</v>
      </c>
      <c r="Y22" s="28">
        <f t="shared" si="19"/>
        <v>17600</v>
      </c>
      <c r="Z22" s="28">
        <f t="shared" si="20"/>
        <v>0</v>
      </c>
      <c r="AA22" s="28">
        <f t="shared" si="21"/>
        <v>56030</v>
      </c>
      <c r="AB22" s="34">
        <v>9</v>
      </c>
      <c r="AC22" s="34">
        <v>12</v>
      </c>
      <c r="AD22" s="34">
        <v>13</v>
      </c>
      <c r="AE22" s="34">
        <v>12</v>
      </c>
      <c r="AF22" s="34">
        <v>7</v>
      </c>
      <c r="AG22" s="34">
        <v>15</v>
      </c>
      <c r="AH22" s="34">
        <v>13</v>
      </c>
      <c r="AI22" s="32">
        <f t="shared" si="25"/>
        <v>72</v>
      </c>
      <c r="AJ22" s="34">
        <v>8</v>
      </c>
      <c r="AK22" s="34">
        <v>1</v>
      </c>
      <c r="AL22" s="34">
        <v>11</v>
      </c>
      <c r="AM22" s="34">
        <v>0</v>
      </c>
      <c r="AN22" s="34">
        <v>0</v>
      </c>
      <c r="AO22" s="34">
        <v>0</v>
      </c>
      <c r="AP22" s="32">
        <f t="shared" si="22"/>
        <v>20</v>
      </c>
      <c r="AQ22" s="32">
        <f t="shared" si="26"/>
        <v>101</v>
      </c>
      <c r="AR22" s="35">
        <f t="shared" si="24"/>
        <v>1800</v>
      </c>
      <c r="AS22" s="35">
        <f t="shared" si="27"/>
        <v>9060</v>
      </c>
      <c r="AT22" s="33">
        <f t="shared" si="28"/>
        <v>4706</v>
      </c>
      <c r="AU22" s="33">
        <f t="shared" si="29"/>
        <v>4428</v>
      </c>
      <c r="AV22" s="35">
        <f t="shared" si="30"/>
        <v>5761</v>
      </c>
      <c r="AW22" s="33">
        <f t="shared" si="31"/>
        <v>6030</v>
      </c>
      <c r="AX22" s="33">
        <f t="shared" si="32"/>
        <v>6227</v>
      </c>
      <c r="AY22" s="35">
        <f t="shared" si="33"/>
        <v>36212</v>
      </c>
      <c r="AZ22" s="35">
        <f t="shared" si="34"/>
        <v>7392</v>
      </c>
      <c r="BA22" s="35">
        <f t="shared" si="35"/>
        <v>169</v>
      </c>
      <c r="BB22" s="35">
        <f t="shared" si="36"/>
        <v>1848</v>
      </c>
      <c r="BC22" s="35">
        <f t="shared" si="37"/>
        <v>0</v>
      </c>
      <c r="BD22" s="35">
        <f t="shared" si="38"/>
        <v>0</v>
      </c>
      <c r="BE22" s="35">
        <f t="shared" si="39"/>
        <v>0</v>
      </c>
      <c r="BF22" s="35">
        <f t="shared" si="40"/>
        <v>9409</v>
      </c>
      <c r="BG22" s="35">
        <f t="shared" si="41"/>
        <v>47421</v>
      </c>
      <c r="BH22" s="36">
        <f t="shared" si="42"/>
        <v>461951</v>
      </c>
      <c r="BI22" s="47">
        <f t="shared" si="1"/>
        <v>461951</v>
      </c>
      <c r="BJ22" s="47">
        <f t="shared" si="1"/>
        <v>461951</v>
      </c>
      <c r="BK22" s="47">
        <f t="shared" si="1"/>
        <v>461951</v>
      </c>
      <c r="BL22" s="50">
        <f t="shared" si="23"/>
        <v>1847804</v>
      </c>
      <c r="BM22" s="80"/>
      <c r="BN22" s="59"/>
      <c r="BO22" s="77"/>
      <c r="BP22" s="68"/>
      <c r="BQ22" s="77"/>
      <c r="BR22" s="90"/>
      <c r="BS22" s="68"/>
      <c r="BT22" s="98"/>
      <c r="BU22" s="68"/>
      <c r="BV22" s="98"/>
      <c r="BW22" s="101"/>
      <c r="BX22" s="94">
        <v>1</v>
      </c>
      <c r="BY22" s="101"/>
      <c r="BZ22" s="101"/>
      <c r="CA22" s="68"/>
      <c r="CB22" s="68"/>
      <c r="CC22" s="69"/>
    </row>
    <row r="23" spans="1:81" ht="23.25">
      <c r="A23" s="11">
        <v>15</v>
      </c>
      <c r="B23" s="41" t="s">
        <v>25</v>
      </c>
      <c r="C23" s="17">
        <v>18</v>
      </c>
      <c r="D23" s="17">
        <v>59</v>
      </c>
      <c r="E23" s="17">
        <v>0</v>
      </c>
      <c r="F23" s="17">
        <v>0</v>
      </c>
      <c r="G23" s="18">
        <f t="shared" si="0"/>
        <v>77</v>
      </c>
      <c r="H23" s="21">
        <f t="shared" si="43"/>
        <v>39600</v>
      </c>
      <c r="I23" s="21">
        <f t="shared" si="44"/>
        <v>141600</v>
      </c>
      <c r="J23" s="21">
        <f t="shared" si="4"/>
        <v>0</v>
      </c>
      <c r="K23" s="21">
        <f t="shared" si="5"/>
        <v>0</v>
      </c>
      <c r="L23" s="21">
        <f t="shared" si="6"/>
        <v>181200</v>
      </c>
      <c r="M23" s="23">
        <f t="shared" si="7"/>
        <v>5400</v>
      </c>
      <c r="N23" s="23">
        <f t="shared" si="8"/>
        <v>21240</v>
      </c>
      <c r="O23" s="23">
        <f t="shared" si="9"/>
        <v>0</v>
      </c>
      <c r="P23" s="23">
        <f t="shared" si="10"/>
        <v>0</v>
      </c>
      <c r="Q23" s="23">
        <f t="shared" si="11"/>
        <v>26640</v>
      </c>
      <c r="R23" s="10">
        <f t="shared" si="12"/>
        <v>3600</v>
      </c>
      <c r="S23" s="10">
        <f t="shared" si="13"/>
        <v>23010</v>
      </c>
      <c r="T23" s="10">
        <f t="shared" si="14"/>
        <v>0</v>
      </c>
      <c r="U23" s="10">
        <f t="shared" si="15"/>
        <v>0</v>
      </c>
      <c r="V23" s="10">
        <f t="shared" si="16"/>
        <v>26610</v>
      </c>
      <c r="W23" s="28">
        <f t="shared" si="17"/>
        <v>7740</v>
      </c>
      <c r="X23" s="28">
        <f t="shared" si="18"/>
        <v>28320</v>
      </c>
      <c r="Y23" s="28">
        <f t="shared" si="19"/>
        <v>0</v>
      </c>
      <c r="Z23" s="28">
        <f t="shared" si="20"/>
        <v>0</v>
      </c>
      <c r="AA23" s="28">
        <f t="shared" si="21"/>
        <v>36060</v>
      </c>
      <c r="AB23" s="34">
        <v>18</v>
      </c>
      <c r="AC23" s="34">
        <v>15</v>
      </c>
      <c r="AD23" s="34">
        <v>6</v>
      </c>
      <c r="AE23" s="34">
        <v>5</v>
      </c>
      <c r="AF23" s="34">
        <v>12</v>
      </c>
      <c r="AG23" s="34">
        <v>9</v>
      </c>
      <c r="AH23" s="34">
        <v>12</v>
      </c>
      <c r="AI23" s="32">
        <f t="shared" si="25"/>
        <v>59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2">
        <f t="shared" si="22"/>
        <v>0</v>
      </c>
      <c r="AQ23" s="32">
        <f t="shared" si="26"/>
        <v>77</v>
      </c>
      <c r="AR23" s="35">
        <f t="shared" si="24"/>
        <v>3600</v>
      </c>
      <c r="AS23" s="35">
        <f t="shared" si="27"/>
        <v>11325</v>
      </c>
      <c r="AT23" s="33">
        <f t="shared" si="28"/>
        <v>2172</v>
      </c>
      <c r="AU23" s="33">
        <f t="shared" si="29"/>
        <v>1845</v>
      </c>
      <c r="AV23" s="35">
        <f t="shared" si="30"/>
        <v>9876</v>
      </c>
      <c r="AW23" s="33">
        <f t="shared" si="31"/>
        <v>3618</v>
      </c>
      <c r="AX23" s="33">
        <f t="shared" si="32"/>
        <v>5748</v>
      </c>
      <c r="AY23" s="35">
        <f t="shared" si="33"/>
        <v>34584</v>
      </c>
      <c r="AZ23" s="35">
        <f t="shared" si="34"/>
        <v>0</v>
      </c>
      <c r="BA23" s="35">
        <f t="shared" si="35"/>
        <v>0</v>
      </c>
      <c r="BB23" s="35">
        <f t="shared" si="36"/>
        <v>0</v>
      </c>
      <c r="BC23" s="35">
        <f t="shared" si="37"/>
        <v>0</v>
      </c>
      <c r="BD23" s="35">
        <f t="shared" si="38"/>
        <v>0</v>
      </c>
      <c r="BE23" s="35">
        <f t="shared" si="39"/>
        <v>0</v>
      </c>
      <c r="BF23" s="35">
        <f t="shared" si="40"/>
        <v>0</v>
      </c>
      <c r="BG23" s="35">
        <f t="shared" si="41"/>
        <v>38184</v>
      </c>
      <c r="BH23" s="36">
        <f t="shared" si="42"/>
        <v>308694</v>
      </c>
      <c r="BI23" s="47">
        <f t="shared" si="1"/>
        <v>308694</v>
      </c>
      <c r="BJ23" s="47">
        <f t="shared" si="1"/>
        <v>308694</v>
      </c>
      <c r="BK23" s="47">
        <f t="shared" si="1"/>
        <v>308694</v>
      </c>
      <c r="BL23" s="50">
        <f t="shared" si="23"/>
        <v>1234776</v>
      </c>
      <c r="BM23" s="80"/>
      <c r="BN23" s="59"/>
      <c r="BO23" s="77"/>
      <c r="BP23" s="68"/>
      <c r="BQ23" s="77"/>
      <c r="BR23" s="90"/>
      <c r="BS23" s="68"/>
      <c r="BT23" s="98"/>
      <c r="BU23" s="68"/>
      <c r="BV23" s="98"/>
      <c r="BW23" s="101"/>
      <c r="BX23" s="94">
        <v>1</v>
      </c>
      <c r="BY23" s="101"/>
      <c r="BZ23" s="101"/>
      <c r="CA23" s="68"/>
      <c r="CB23" s="68"/>
      <c r="CC23" s="69"/>
    </row>
    <row r="24" spans="1:81" ht="23.25">
      <c r="A24" s="11">
        <v>16</v>
      </c>
      <c r="B24" s="41" t="s">
        <v>26</v>
      </c>
      <c r="C24" s="17">
        <v>18</v>
      </c>
      <c r="D24" s="17">
        <v>61</v>
      </c>
      <c r="E24" s="17">
        <v>0</v>
      </c>
      <c r="F24" s="17">
        <v>0</v>
      </c>
      <c r="G24" s="18">
        <f t="shared" si="0"/>
        <v>79</v>
      </c>
      <c r="H24" s="21">
        <f t="shared" si="43"/>
        <v>39600</v>
      </c>
      <c r="I24" s="21">
        <f t="shared" si="44"/>
        <v>146400</v>
      </c>
      <c r="J24" s="21">
        <f t="shared" si="4"/>
        <v>0</v>
      </c>
      <c r="K24" s="21">
        <f t="shared" si="5"/>
        <v>0</v>
      </c>
      <c r="L24" s="21">
        <f t="shared" si="6"/>
        <v>186000</v>
      </c>
      <c r="M24" s="23">
        <f t="shared" si="7"/>
        <v>5400</v>
      </c>
      <c r="N24" s="23">
        <f t="shared" si="8"/>
        <v>21960</v>
      </c>
      <c r="O24" s="23">
        <f t="shared" si="9"/>
        <v>0</v>
      </c>
      <c r="P24" s="23">
        <f t="shared" si="10"/>
        <v>0</v>
      </c>
      <c r="Q24" s="23">
        <f t="shared" si="11"/>
        <v>27360</v>
      </c>
      <c r="R24" s="10">
        <f t="shared" si="12"/>
        <v>3600</v>
      </c>
      <c r="S24" s="10">
        <f t="shared" si="13"/>
        <v>23790</v>
      </c>
      <c r="T24" s="10">
        <f t="shared" si="14"/>
        <v>0</v>
      </c>
      <c r="U24" s="10">
        <f t="shared" si="15"/>
        <v>0</v>
      </c>
      <c r="V24" s="10">
        <f t="shared" si="16"/>
        <v>27390</v>
      </c>
      <c r="W24" s="28">
        <f t="shared" si="17"/>
        <v>7740</v>
      </c>
      <c r="X24" s="28">
        <f t="shared" si="18"/>
        <v>29280</v>
      </c>
      <c r="Y24" s="28">
        <f t="shared" si="19"/>
        <v>0</v>
      </c>
      <c r="Z24" s="28">
        <f t="shared" si="20"/>
        <v>0</v>
      </c>
      <c r="AA24" s="28">
        <f t="shared" si="21"/>
        <v>37020</v>
      </c>
      <c r="AB24" s="34">
        <v>18</v>
      </c>
      <c r="AC24" s="34">
        <v>7</v>
      </c>
      <c r="AD24" s="34">
        <v>6</v>
      </c>
      <c r="AE24" s="34">
        <v>18</v>
      </c>
      <c r="AF24" s="34">
        <v>6</v>
      </c>
      <c r="AG24" s="34">
        <v>10</v>
      </c>
      <c r="AH24" s="34">
        <v>14</v>
      </c>
      <c r="AI24" s="32">
        <f t="shared" si="25"/>
        <v>61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2">
        <f t="shared" si="22"/>
        <v>0</v>
      </c>
      <c r="AQ24" s="32">
        <f t="shared" si="26"/>
        <v>79</v>
      </c>
      <c r="AR24" s="35">
        <f t="shared" si="24"/>
        <v>3600</v>
      </c>
      <c r="AS24" s="35">
        <f t="shared" si="27"/>
        <v>5285</v>
      </c>
      <c r="AT24" s="33">
        <f t="shared" si="28"/>
        <v>2172</v>
      </c>
      <c r="AU24" s="33">
        <f t="shared" si="29"/>
        <v>6642</v>
      </c>
      <c r="AV24" s="35">
        <f t="shared" si="30"/>
        <v>4938</v>
      </c>
      <c r="AW24" s="33">
        <f t="shared" si="31"/>
        <v>4020</v>
      </c>
      <c r="AX24" s="33">
        <f t="shared" si="32"/>
        <v>6706</v>
      </c>
      <c r="AY24" s="35">
        <f t="shared" si="33"/>
        <v>29763</v>
      </c>
      <c r="AZ24" s="35">
        <f t="shared" si="34"/>
        <v>0</v>
      </c>
      <c r="BA24" s="35">
        <f t="shared" si="35"/>
        <v>0</v>
      </c>
      <c r="BB24" s="35">
        <f t="shared" si="36"/>
        <v>0</v>
      </c>
      <c r="BC24" s="35">
        <f t="shared" si="37"/>
        <v>0</v>
      </c>
      <c r="BD24" s="35">
        <f t="shared" si="38"/>
        <v>0</v>
      </c>
      <c r="BE24" s="35">
        <f t="shared" si="39"/>
        <v>0</v>
      </c>
      <c r="BF24" s="35">
        <f t="shared" si="40"/>
        <v>0</v>
      </c>
      <c r="BG24" s="35">
        <f t="shared" si="41"/>
        <v>33363</v>
      </c>
      <c r="BH24" s="36">
        <f t="shared" si="42"/>
        <v>311133</v>
      </c>
      <c r="BI24" s="47">
        <f t="shared" si="1"/>
        <v>311133</v>
      </c>
      <c r="BJ24" s="47">
        <f t="shared" si="1"/>
        <v>311133</v>
      </c>
      <c r="BK24" s="47">
        <f t="shared" si="1"/>
        <v>311133</v>
      </c>
      <c r="BL24" s="50">
        <f t="shared" si="23"/>
        <v>1244532</v>
      </c>
      <c r="BM24" s="80"/>
      <c r="BN24" s="59"/>
      <c r="BO24" s="77"/>
      <c r="BP24" s="68"/>
      <c r="BQ24" s="77"/>
      <c r="BR24" s="90"/>
      <c r="BS24" s="68"/>
      <c r="BT24" s="98"/>
      <c r="BU24" s="68"/>
      <c r="BV24" s="98"/>
      <c r="BW24" s="101"/>
      <c r="BX24" s="94">
        <v>1</v>
      </c>
      <c r="BY24" s="101"/>
      <c r="BZ24" s="101"/>
      <c r="CA24" s="68"/>
      <c r="CB24" s="68"/>
      <c r="CC24" s="69"/>
    </row>
    <row r="25" spans="1:81" ht="23.25">
      <c r="A25" s="40">
        <v>17</v>
      </c>
      <c r="B25" s="41" t="s">
        <v>27</v>
      </c>
      <c r="C25" s="17">
        <v>10</v>
      </c>
      <c r="D25" s="17">
        <v>37</v>
      </c>
      <c r="E25" s="17">
        <v>0</v>
      </c>
      <c r="F25" s="17">
        <v>0</v>
      </c>
      <c r="G25" s="18">
        <f t="shared" si="0"/>
        <v>47</v>
      </c>
      <c r="H25" s="21">
        <f t="shared" si="43"/>
        <v>22000</v>
      </c>
      <c r="I25" s="21">
        <f t="shared" si="44"/>
        <v>88800</v>
      </c>
      <c r="J25" s="21">
        <f t="shared" si="4"/>
        <v>0</v>
      </c>
      <c r="K25" s="21">
        <f t="shared" si="5"/>
        <v>0</v>
      </c>
      <c r="L25" s="21">
        <f t="shared" si="6"/>
        <v>110800</v>
      </c>
      <c r="M25" s="23">
        <f t="shared" si="7"/>
        <v>3000</v>
      </c>
      <c r="N25" s="23">
        <f t="shared" si="8"/>
        <v>13320</v>
      </c>
      <c r="O25" s="23">
        <f t="shared" si="9"/>
        <v>0</v>
      </c>
      <c r="P25" s="23">
        <f t="shared" si="10"/>
        <v>0</v>
      </c>
      <c r="Q25" s="23">
        <f t="shared" si="11"/>
        <v>16320</v>
      </c>
      <c r="R25" s="10">
        <f t="shared" si="12"/>
        <v>2000</v>
      </c>
      <c r="S25" s="10">
        <f t="shared" si="13"/>
        <v>14430</v>
      </c>
      <c r="T25" s="10">
        <f t="shared" si="14"/>
        <v>0</v>
      </c>
      <c r="U25" s="10">
        <f t="shared" si="15"/>
        <v>0</v>
      </c>
      <c r="V25" s="10">
        <f t="shared" si="16"/>
        <v>16430</v>
      </c>
      <c r="W25" s="28">
        <f t="shared" si="17"/>
        <v>4300</v>
      </c>
      <c r="X25" s="28">
        <f t="shared" si="18"/>
        <v>17760</v>
      </c>
      <c r="Y25" s="28">
        <f t="shared" si="19"/>
        <v>0</v>
      </c>
      <c r="Z25" s="28">
        <f t="shared" si="20"/>
        <v>0</v>
      </c>
      <c r="AA25" s="28">
        <f t="shared" si="21"/>
        <v>22060</v>
      </c>
      <c r="AB25" s="34">
        <v>10</v>
      </c>
      <c r="AC25" s="34">
        <v>7</v>
      </c>
      <c r="AD25" s="34">
        <v>5</v>
      </c>
      <c r="AE25" s="34">
        <v>6</v>
      </c>
      <c r="AF25" s="34">
        <v>4</v>
      </c>
      <c r="AG25" s="34">
        <v>8</v>
      </c>
      <c r="AH25" s="34">
        <v>7</v>
      </c>
      <c r="AI25" s="32">
        <f t="shared" si="25"/>
        <v>37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2">
        <f t="shared" si="22"/>
        <v>0</v>
      </c>
      <c r="AQ25" s="32">
        <f t="shared" si="26"/>
        <v>47</v>
      </c>
      <c r="AR25" s="35">
        <f t="shared" si="24"/>
        <v>2000</v>
      </c>
      <c r="AS25" s="35">
        <f t="shared" si="27"/>
        <v>5285</v>
      </c>
      <c r="AT25" s="33">
        <f t="shared" si="28"/>
        <v>1810</v>
      </c>
      <c r="AU25" s="33">
        <f t="shared" si="29"/>
        <v>2214</v>
      </c>
      <c r="AV25" s="35">
        <f t="shared" si="30"/>
        <v>3292</v>
      </c>
      <c r="AW25" s="33">
        <f t="shared" si="31"/>
        <v>3216</v>
      </c>
      <c r="AX25" s="33">
        <f t="shared" si="32"/>
        <v>3353</v>
      </c>
      <c r="AY25" s="35">
        <f t="shared" si="33"/>
        <v>19170</v>
      </c>
      <c r="AZ25" s="35">
        <f t="shared" si="34"/>
        <v>0</v>
      </c>
      <c r="BA25" s="35">
        <f t="shared" si="35"/>
        <v>0</v>
      </c>
      <c r="BB25" s="35">
        <f t="shared" si="36"/>
        <v>0</v>
      </c>
      <c r="BC25" s="35">
        <f t="shared" si="37"/>
        <v>0</v>
      </c>
      <c r="BD25" s="35">
        <f t="shared" si="38"/>
        <v>0</v>
      </c>
      <c r="BE25" s="35">
        <f t="shared" si="39"/>
        <v>0</v>
      </c>
      <c r="BF25" s="35">
        <f t="shared" si="40"/>
        <v>0</v>
      </c>
      <c r="BG25" s="35">
        <f t="shared" si="41"/>
        <v>21170</v>
      </c>
      <c r="BH25" s="36">
        <f t="shared" si="42"/>
        <v>186780</v>
      </c>
      <c r="BI25" s="47">
        <f t="shared" si="1"/>
        <v>186780</v>
      </c>
      <c r="BJ25" s="47">
        <f t="shared" si="1"/>
        <v>186780</v>
      </c>
      <c r="BK25" s="47">
        <f t="shared" si="1"/>
        <v>186780</v>
      </c>
      <c r="BL25" s="50">
        <f t="shared" si="23"/>
        <v>747120</v>
      </c>
      <c r="BM25" s="80"/>
      <c r="BN25" s="59"/>
      <c r="BO25" s="77"/>
      <c r="BP25" s="68"/>
      <c r="BQ25" s="77"/>
      <c r="BR25" s="90"/>
      <c r="BS25" s="68"/>
      <c r="BT25" s="98"/>
      <c r="BU25" s="68"/>
      <c r="BV25" s="98"/>
      <c r="BW25" s="101"/>
      <c r="BX25" s="94">
        <v>1</v>
      </c>
      <c r="BY25" s="101"/>
      <c r="BZ25" s="101"/>
      <c r="CA25" s="68"/>
      <c r="CB25" s="68"/>
      <c r="CC25" s="69"/>
    </row>
    <row r="26" spans="1:81" ht="23.25">
      <c r="A26" s="40">
        <v>18</v>
      </c>
      <c r="B26" s="41" t="s">
        <v>28</v>
      </c>
      <c r="C26" s="17">
        <v>10</v>
      </c>
      <c r="D26" s="17">
        <v>39</v>
      </c>
      <c r="E26" s="17">
        <v>0</v>
      </c>
      <c r="F26" s="17">
        <v>0</v>
      </c>
      <c r="G26" s="18">
        <f t="shared" si="0"/>
        <v>49</v>
      </c>
      <c r="H26" s="21">
        <f t="shared" si="43"/>
        <v>22000</v>
      </c>
      <c r="I26" s="21">
        <f t="shared" si="44"/>
        <v>93600</v>
      </c>
      <c r="J26" s="21">
        <f t="shared" si="4"/>
        <v>0</v>
      </c>
      <c r="K26" s="21">
        <f t="shared" si="5"/>
        <v>0</v>
      </c>
      <c r="L26" s="21">
        <f t="shared" si="6"/>
        <v>115600</v>
      </c>
      <c r="M26" s="23">
        <f t="shared" si="7"/>
        <v>3000</v>
      </c>
      <c r="N26" s="23">
        <f t="shared" si="8"/>
        <v>14040</v>
      </c>
      <c r="O26" s="23">
        <f t="shared" si="9"/>
        <v>0</v>
      </c>
      <c r="P26" s="23">
        <f t="shared" si="10"/>
        <v>0</v>
      </c>
      <c r="Q26" s="23">
        <f t="shared" si="11"/>
        <v>17040</v>
      </c>
      <c r="R26" s="10">
        <f t="shared" si="12"/>
        <v>2000</v>
      </c>
      <c r="S26" s="10">
        <f t="shared" si="13"/>
        <v>15210</v>
      </c>
      <c r="T26" s="10">
        <f t="shared" si="14"/>
        <v>0</v>
      </c>
      <c r="U26" s="10">
        <f t="shared" si="15"/>
        <v>0</v>
      </c>
      <c r="V26" s="10">
        <f t="shared" si="16"/>
        <v>17210</v>
      </c>
      <c r="W26" s="28">
        <f t="shared" si="17"/>
        <v>4300</v>
      </c>
      <c r="X26" s="28">
        <f t="shared" si="18"/>
        <v>18720</v>
      </c>
      <c r="Y26" s="28">
        <f t="shared" si="19"/>
        <v>0</v>
      </c>
      <c r="Z26" s="28">
        <f t="shared" si="20"/>
        <v>0</v>
      </c>
      <c r="AA26" s="28">
        <f t="shared" si="21"/>
        <v>23020</v>
      </c>
      <c r="AB26" s="34">
        <v>10</v>
      </c>
      <c r="AC26" s="34">
        <v>6</v>
      </c>
      <c r="AD26" s="34">
        <v>9</v>
      </c>
      <c r="AE26" s="34">
        <v>7</v>
      </c>
      <c r="AF26" s="34">
        <v>6</v>
      </c>
      <c r="AG26" s="34">
        <v>5</v>
      </c>
      <c r="AH26" s="34">
        <v>6</v>
      </c>
      <c r="AI26" s="32">
        <f t="shared" si="25"/>
        <v>39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2">
        <f t="shared" si="22"/>
        <v>0</v>
      </c>
      <c r="AQ26" s="32">
        <f t="shared" si="26"/>
        <v>49</v>
      </c>
      <c r="AR26" s="35">
        <f t="shared" si="24"/>
        <v>2000</v>
      </c>
      <c r="AS26" s="35">
        <f t="shared" si="27"/>
        <v>4530</v>
      </c>
      <c r="AT26" s="33">
        <f t="shared" si="28"/>
        <v>3258</v>
      </c>
      <c r="AU26" s="33">
        <f t="shared" si="29"/>
        <v>2583</v>
      </c>
      <c r="AV26" s="35">
        <f t="shared" si="30"/>
        <v>4938</v>
      </c>
      <c r="AW26" s="33">
        <f t="shared" si="31"/>
        <v>2010</v>
      </c>
      <c r="AX26" s="33">
        <f t="shared" si="32"/>
        <v>2874</v>
      </c>
      <c r="AY26" s="35">
        <f t="shared" si="33"/>
        <v>20193</v>
      </c>
      <c r="AZ26" s="35">
        <f t="shared" si="34"/>
        <v>0</v>
      </c>
      <c r="BA26" s="35">
        <f t="shared" si="35"/>
        <v>0</v>
      </c>
      <c r="BB26" s="35">
        <f t="shared" si="36"/>
        <v>0</v>
      </c>
      <c r="BC26" s="35">
        <f t="shared" si="37"/>
        <v>0</v>
      </c>
      <c r="BD26" s="35">
        <f t="shared" si="38"/>
        <v>0</v>
      </c>
      <c r="BE26" s="35">
        <f t="shared" si="39"/>
        <v>0</v>
      </c>
      <c r="BF26" s="35">
        <f t="shared" si="40"/>
        <v>0</v>
      </c>
      <c r="BG26" s="35">
        <f t="shared" si="41"/>
        <v>22193</v>
      </c>
      <c r="BH26" s="36">
        <f t="shared" si="42"/>
        <v>195063</v>
      </c>
      <c r="BI26" s="47">
        <f t="shared" si="1"/>
        <v>195063</v>
      </c>
      <c r="BJ26" s="47">
        <f t="shared" si="1"/>
        <v>195063</v>
      </c>
      <c r="BK26" s="47">
        <f t="shared" si="1"/>
        <v>195063</v>
      </c>
      <c r="BL26" s="50">
        <f t="shared" si="23"/>
        <v>780252</v>
      </c>
      <c r="BM26" s="80"/>
      <c r="BN26" s="59"/>
      <c r="BO26" s="77"/>
      <c r="BP26" s="68"/>
      <c r="BQ26" s="77"/>
      <c r="BR26" s="90"/>
      <c r="BS26" s="68"/>
      <c r="BT26" s="98"/>
      <c r="BU26" s="68"/>
      <c r="BV26" s="98"/>
      <c r="BW26" s="101"/>
      <c r="BX26" s="94">
        <v>1</v>
      </c>
      <c r="BY26" s="101"/>
      <c r="BZ26" s="101"/>
      <c r="CA26" s="68"/>
      <c r="CB26" s="68"/>
      <c r="CC26" s="69"/>
    </row>
    <row r="27" spans="1:81" ht="23.25">
      <c r="A27" s="11">
        <v>19</v>
      </c>
      <c r="B27" s="41" t="s">
        <v>29</v>
      </c>
      <c r="C27" s="17">
        <v>10</v>
      </c>
      <c r="D27" s="17">
        <v>21</v>
      </c>
      <c r="E27" s="17">
        <v>0</v>
      </c>
      <c r="F27" s="17">
        <v>0</v>
      </c>
      <c r="G27" s="18">
        <f t="shared" si="0"/>
        <v>31</v>
      </c>
      <c r="H27" s="21">
        <f t="shared" si="43"/>
        <v>22000</v>
      </c>
      <c r="I27" s="21">
        <f t="shared" si="44"/>
        <v>50400</v>
      </c>
      <c r="J27" s="21">
        <f t="shared" si="4"/>
        <v>0</v>
      </c>
      <c r="K27" s="21">
        <f t="shared" si="5"/>
        <v>0</v>
      </c>
      <c r="L27" s="21">
        <f t="shared" si="6"/>
        <v>72400</v>
      </c>
      <c r="M27" s="23">
        <f t="shared" si="7"/>
        <v>3000</v>
      </c>
      <c r="N27" s="23">
        <f t="shared" si="8"/>
        <v>7560</v>
      </c>
      <c r="O27" s="23">
        <f t="shared" si="9"/>
        <v>0</v>
      </c>
      <c r="P27" s="23">
        <f t="shared" si="10"/>
        <v>0</v>
      </c>
      <c r="Q27" s="23">
        <f t="shared" si="11"/>
        <v>10560</v>
      </c>
      <c r="R27" s="10">
        <f t="shared" si="12"/>
        <v>2000</v>
      </c>
      <c r="S27" s="10">
        <f t="shared" si="13"/>
        <v>8190</v>
      </c>
      <c r="T27" s="10">
        <f t="shared" si="14"/>
        <v>0</v>
      </c>
      <c r="U27" s="10">
        <f t="shared" si="15"/>
        <v>0</v>
      </c>
      <c r="V27" s="10">
        <f t="shared" si="16"/>
        <v>10190</v>
      </c>
      <c r="W27" s="28">
        <f t="shared" si="17"/>
        <v>4300</v>
      </c>
      <c r="X27" s="28">
        <f t="shared" si="18"/>
        <v>10080</v>
      </c>
      <c r="Y27" s="28">
        <f t="shared" si="19"/>
        <v>0</v>
      </c>
      <c r="Z27" s="28">
        <f t="shared" si="20"/>
        <v>0</v>
      </c>
      <c r="AA27" s="28">
        <f t="shared" si="21"/>
        <v>14380</v>
      </c>
      <c r="AB27" s="34">
        <v>10</v>
      </c>
      <c r="AC27" s="34">
        <v>5</v>
      </c>
      <c r="AD27" s="34">
        <v>3</v>
      </c>
      <c r="AE27" s="34">
        <v>1</v>
      </c>
      <c r="AF27" s="34">
        <v>4</v>
      </c>
      <c r="AG27" s="34">
        <v>6</v>
      </c>
      <c r="AH27" s="34">
        <v>2</v>
      </c>
      <c r="AI27" s="32">
        <f t="shared" si="25"/>
        <v>21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2">
        <f t="shared" si="22"/>
        <v>0</v>
      </c>
      <c r="AQ27" s="32">
        <f t="shared" si="26"/>
        <v>31</v>
      </c>
      <c r="AR27" s="35">
        <f t="shared" si="24"/>
        <v>2000</v>
      </c>
      <c r="AS27" s="35">
        <f t="shared" si="27"/>
        <v>3775</v>
      </c>
      <c r="AT27" s="33">
        <f t="shared" si="28"/>
        <v>1086</v>
      </c>
      <c r="AU27" s="33">
        <f t="shared" si="29"/>
        <v>369</v>
      </c>
      <c r="AV27" s="35">
        <f t="shared" si="30"/>
        <v>3292</v>
      </c>
      <c r="AW27" s="33">
        <f t="shared" si="31"/>
        <v>2412</v>
      </c>
      <c r="AX27" s="33">
        <f t="shared" si="32"/>
        <v>958</v>
      </c>
      <c r="AY27" s="35">
        <f t="shared" si="33"/>
        <v>11892</v>
      </c>
      <c r="AZ27" s="35">
        <f t="shared" si="34"/>
        <v>0</v>
      </c>
      <c r="BA27" s="35">
        <f t="shared" si="35"/>
        <v>0</v>
      </c>
      <c r="BB27" s="35">
        <f t="shared" si="36"/>
        <v>0</v>
      </c>
      <c r="BC27" s="35">
        <f t="shared" si="37"/>
        <v>0</v>
      </c>
      <c r="BD27" s="35">
        <f t="shared" si="38"/>
        <v>0</v>
      </c>
      <c r="BE27" s="35">
        <f t="shared" si="39"/>
        <v>0</v>
      </c>
      <c r="BF27" s="35">
        <f t="shared" si="40"/>
        <v>0</v>
      </c>
      <c r="BG27" s="35">
        <f t="shared" si="41"/>
        <v>13892</v>
      </c>
      <c r="BH27" s="36">
        <f t="shared" si="42"/>
        <v>121422</v>
      </c>
      <c r="BI27" s="47">
        <f t="shared" si="1"/>
        <v>121422</v>
      </c>
      <c r="BJ27" s="47">
        <f t="shared" si="1"/>
        <v>121422</v>
      </c>
      <c r="BK27" s="47">
        <f t="shared" si="1"/>
        <v>121422</v>
      </c>
      <c r="BL27" s="50">
        <f t="shared" si="23"/>
        <v>485688</v>
      </c>
      <c r="BM27" s="80"/>
      <c r="BN27" s="59"/>
      <c r="BO27" s="77"/>
      <c r="BP27" s="68"/>
      <c r="BQ27" s="77"/>
      <c r="BR27" s="90"/>
      <c r="BS27" s="68"/>
      <c r="BT27" s="98"/>
      <c r="BU27" s="68"/>
      <c r="BV27" s="98"/>
      <c r="BW27" s="101"/>
      <c r="BX27" s="94">
        <v>1</v>
      </c>
      <c r="BY27" s="101"/>
      <c r="BZ27" s="101"/>
      <c r="CA27" s="68"/>
      <c r="CB27" s="68"/>
      <c r="CC27" s="69"/>
    </row>
    <row r="28" spans="1:81" ht="23.25">
      <c r="A28" s="11">
        <v>20</v>
      </c>
      <c r="B28" s="41" t="s">
        <v>30</v>
      </c>
      <c r="C28" s="17">
        <v>13</v>
      </c>
      <c r="D28" s="17">
        <v>54</v>
      </c>
      <c r="E28" s="17">
        <v>0</v>
      </c>
      <c r="F28" s="17">
        <v>0</v>
      </c>
      <c r="G28" s="18">
        <f t="shared" si="0"/>
        <v>67</v>
      </c>
      <c r="H28" s="21">
        <f t="shared" si="43"/>
        <v>28600</v>
      </c>
      <c r="I28" s="21">
        <f t="shared" si="44"/>
        <v>129600</v>
      </c>
      <c r="J28" s="21">
        <f t="shared" si="4"/>
        <v>0</v>
      </c>
      <c r="K28" s="21">
        <f t="shared" si="5"/>
        <v>0</v>
      </c>
      <c r="L28" s="21">
        <f t="shared" si="6"/>
        <v>158200</v>
      </c>
      <c r="M28" s="23">
        <f t="shared" si="7"/>
        <v>3900</v>
      </c>
      <c r="N28" s="23">
        <f t="shared" si="8"/>
        <v>19440</v>
      </c>
      <c r="O28" s="23">
        <f t="shared" si="9"/>
        <v>0</v>
      </c>
      <c r="P28" s="23">
        <f t="shared" si="10"/>
        <v>0</v>
      </c>
      <c r="Q28" s="23">
        <f t="shared" si="11"/>
        <v>23340</v>
      </c>
      <c r="R28" s="10">
        <f t="shared" si="12"/>
        <v>2600</v>
      </c>
      <c r="S28" s="10">
        <f t="shared" si="13"/>
        <v>21060</v>
      </c>
      <c r="T28" s="10">
        <f t="shared" si="14"/>
        <v>0</v>
      </c>
      <c r="U28" s="10">
        <f t="shared" si="15"/>
        <v>0</v>
      </c>
      <c r="V28" s="10">
        <f t="shared" si="16"/>
        <v>23660</v>
      </c>
      <c r="W28" s="28">
        <f t="shared" si="17"/>
        <v>5590</v>
      </c>
      <c r="X28" s="28">
        <f t="shared" si="18"/>
        <v>25920</v>
      </c>
      <c r="Y28" s="28">
        <f t="shared" si="19"/>
        <v>0</v>
      </c>
      <c r="Z28" s="28">
        <f t="shared" si="20"/>
        <v>0</v>
      </c>
      <c r="AA28" s="28">
        <f t="shared" si="21"/>
        <v>31510</v>
      </c>
      <c r="AB28" s="34">
        <v>13</v>
      </c>
      <c r="AC28" s="34">
        <v>9</v>
      </c>
      <c r="AD28" s="34">
        <v>6</v>
      </c>
      <c r="AE28" s="34">
        <v>9</v>
      </c>
      <c r="AF28" s="34">
        <v>5</v>
      </c>
      <c r="AG28" s="34">
        <v>9</v>
      </c>
      <c r="AH28" s="34">
        <v>16</v>
      </c>
      <c r="AI28" s="32">
        <f t="shared" si="25"/>
        <v>54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2">
        <f t="shared" si="22"/>
        <v>0</v>
      </c>
      <c r="AQ28" s="32">
        <f t="shared" si="26"/>
        <v>67</v>
      </c>
      <c r="AR28" s="35">
        <f t="shared" si="24"/>
        <v>2600</v>
      </c>
      <c r="AS28" s="35">
        <f t="shared" si="27"/>
        <v>6795</v>
      </c>
      <c r="AT28" s="33">
        <f t="shared" si="28"/>
        <v>2172</v>
      </c>
      <c r="AU28" s="33">
        <f t="shared" si="29"/>
        <v>3321</v>
      </c>
      <c r="AV28" s="35">
        <f t="shared" si="30"/>
        <v>4115</v>
      </c>
      <c r="AW28" s="33">
        <f t="shared" si="31"/>
        <v>3618</v>
      </c>
      <c r="AX28" s="33">
        <f t="shared" si="32"/>
        <v>7664</v>
      </c>
      <c r="AY28" s="35">
        <f t="shared" si="33"/>
        <v>27685</v>
      </c>
      <c r="AZ28" s="35">
        <f t="shared" si="34"/>
        <v>0</v>
      </c>
      <c r="BA28" s="35">
        <f t="shared" si="35"/>
        <v>0</v>
      </c>
      <c r="BB28" s="35">
        <f t="shared" si="36"/>
        <v>0</v>
      </c>
      <c r="BC28" s="35">
        <f t="shared" si="37"/>
        <v>0</v>
      </c>
      <c r="BD28" s="35">
        <f t="shared" si="38"/>
        <v>0</v>
      </c>
      <c r="BE28" s="35">
        <f t="shared" si="39"/>
        <v>0</v>
      </c>
      <c r="BF28" s="35">
        <f t="shared" si="40"/>
        <v>0</v>
      </c>
      <c r="BG28" s="35">
        <f t="shared" si="41"/>
        <v>30285</v>
      </c>
      <c r="BH28" s="36">
        <f t="shared" si="42"/>
        <v>266995</v>
      </c>
      <c r="BI28" s="47">
        <f t="shared" si="1"/>
        <v>266995</v>
      </c>
      <c r="BJ28" s="47">
        <f t="shared" si="1"/>
        <v>266995</v>
      </c>
      <c r="BK28" s="47">
        <f t="shared" si="1"/>
        <v>266995</v>
      </c>
      <c r="BL28" s="50">
        <f t="shared" si="23"/>
        <v>1067980</v>
      </c>
      <c r="BM28" s="80"/>
      <c r="BN28" s="59"/>
      <c r="BO28" s="77"/>
      <c r="BP28" s="68"/>
      <c r="BQ28" s="77"/>
      <c r="BR28" s="90"/>
      <c r="BS28" s="68"/>
      <c r="BT28" s="98"/>
      <c r="BU28" s="68"/>
      <c r="BV28" s="90">
        <v>1</v>
      </c>
      <c r="BW28" s="94"/>
      <c r="BX28" s="94">
        <v>1</v>
      </c>
      <c r="BY28" s="94">
        <v>2</v>
      </c>
      <c r="BZ28" s="94">
        <v>1</v>
      </c>
      <c r="CA28" s="68"/>
      <c r="CB28" s="68"/>
      <c r="CC28" s="69"/>
    </row>
    <row r="29" spans="1:81" ht="23.25">
      <c r="A29" s="11">
        <v>21</v>
      </c>
      <c r="B29" s="41" t="s">
        <v>31</v>
      </c>
      <c r="C29" s="17">
        <v>33</v>
      </c>
      <c r="D29" s="17">
        <v>73</v>
      </c>
      <c r="E29" s="17">
        <v>43</v>
      </c>
      <c r="F29" s="17">
        <v>0</v>
      </c>
      <c r="G29" s="18">
        <f t="shared" si="0"/>
        <v>149</v>
      </c>
      <c r="H29" s="21">
        <f>C29*1700</f>
        <v>56100</v>
      </c>
      <c r="I29" s="21">
        <f>D29*1900</f>
        <v>138700</v>
      </c>
      <c r="J29" s="21">
        <f>E29*4500</f>
        <v>193500</v>
      </c>
      <c r="K29" s="21">
        <f t="shared" si="5"/>
        <v>0</v>
      </c>
      <c r="L29" s="21">
        <f t="shared" si="6"/>
        <v>388300</v>
      </c>
      <c r="M29" s="23">
        <f t="shared" si="7"/>
        <v>9900</v>
      </c>
      <c r="N29" s="23">
        <f t="shared" si="8"/>
        <v>26280</v>
      </c>
      <c r="O29" s="23">
        <f t="shared" si="9"/>
        <v>19350</v>
      </c>
      <c r="P29" s="23">
        <f t="shared" si="10"/>
        <v>0</v>
      </c>
      <c r="Q29" s="23">
        <f t="shared" si="11"/>
        <v>55530</v>
      </c>
      <c r="R29" s="10">
        <f t="shared" si="12"/>
        <v>6600</v>
      </c>
      <c r="S29" s="10">
        <f t="shared" si="13"/>
        <v>28470</v>
      </c>
      <c r="T29" s="10">
        <f t="shared" si="14"/>
        <v>18060</v>
      </c>
      <c r="U29" s="10">
        <f t="shared" si="15"/>
        <v>0</v>
      </c>
      <c r="V29" s="10">
        <f t="shared" si="16"/>
        <v>53130</v>
      </c>
      <c r="W29" s="28">
        <f t="shared" si="17"/>
        <v>14190</v>
      </c>
      <c r="X29" s="28">
        <f t="shared" si="18"/>
        <v>35040</v>
      </c>
      <c r="Y29" s="28">
        <f t="shared" si="19"/>
        <v>37840</v>
      </c>
      <c r="Z29" s="28">
        <f t="shared" si="20"/>
        <v>0</v>
      </c>
      <c r="AA29" s="28">
        <f t="shared" si="21"/>
        <v>87070</v>
      </c>
      <c r="AB29" s="34">
        <v>33</v>
      </c>
      <c r="AC29" s="34">
        <v>11</v>
      </c>
      <c r="AD29" s="34">
        <v>8</v>
      </c>
      <c r="AE29" s="34">
        <v>14</v>
      </c>
      <c r="AF29" s="34">
        <v>15</v>
      </c>
      <c r="AG29" s="34">
        <v>13</v>
      </c>
      <c r="AH29" s="34">
        <v>12</v>
      </c>
      <c r="AI29" s="32">
        <f t="shared" si="25"/>
        <v>73</v>
      </c>
      <c r="AJ29" s="34">
        <v>18</v>
      </c>
      <c r="AK29" s="34">
        <v>11</v>
      </c>
      <c r="AL29" s="34">
        <v>14</v>
      </c>
      <c r="AM29" s="34">
        <v>0</v>
      </c>
      <c r="AN29" s="34">
        <v>0</v>
      </c>
      <c r="AO29" s="34">
        <v>0</v>
      </c>
      <c r="AP29" s="32">
        <f t="shared" si="22"/>
        <v>43</v>
      </c>
      <c r="AQ29" s="32">
        <f t="shared" si="26"/>
        <v>149</v>
      </c>
      <c r="AR29" s="35">
        <f t="shared" si="24"/>
        <v>6600</v>
      </c>
      <c r="AS29" s="35">
        <f t="shared" si="27"/>
        <v>8305</v>
      </c>
      <c r="AT29" s="33">
        <f t="shared" si="28"/>
        <v>2896</v>
      </c>
      <c r="AU29" s="33">
        <f t="shared" si="29"/>
        <v>5166</v>
      </c>
      <c r="AV29" s="35">
        <f t="shared" si="30"/>
        <v>12345</v>
      </c>
      <c r="AW29" s="33">
        <f t="shared" si="31"/>
        <v>5226</v>
      </c>
      <c r="AX29" s="33">
        <f t="shared" si="32"/>
        <v>5748</v>
      </c>
      <c r="AY29" s="35">
        <f t="shared" si="33"/>
        <v>39686</v>
      </c>
      <c r="AZ29" s="35">
        <f t="shared" si="34"/>
        <v>16632</v>
      </c>
      <c r="BA29" s="35">
        <f t="shared" si="35"/>
        <v>1859</v>
      </c>
      <c r="BB29" s="35">
        <f t="shared" si="36"/>
        <v>2352</v>
      </c>
      <c r="BC29" s="35">
        <f t="shared" si="37"/>
        <v>0</v>
      </c>
      <c r="BD29" s="35">
        <f t="shared" si="38"/>
        <v>0</v>
      </c>
      <c r="BE29" s="35">
        <f t="shared" si="39"/>
        <v>0</v>
      </c>
      <c r="BF29" s="35">
        <f t="shared" si="40"/>
        <v>20843</v>
      </c>
      <c r="BG29" s="35">
        <f t="shared" si="41"/>
        <v>67129</v>
      </c>
      <c r="BH29" s="36">
        <f t="shared" si="42"/>
        <v>651159</v>
      </c>
      <c r="BI29" s="47">
        <f aca="true" t="shared" si="45" ref="BI29:BK48">SUM(BH29)</f>
        <v>651159</v>
      </c>
      <c r="BJ29" s="47">
        <f t="shared" si="45"/>
        <v>651159</v>
      </c>
      <c r="BK29" s="47">
        <f t="shared" si="45"/>
        <v>651159</v>
      </c>
      <c r="BL29" s="50">
        <f t="shared" si="23"/>
        <v>2604636</v>
      </c>
      <c r="BM29" s="80"/>
      <c r="BN29" s="59"/>
      <c r="BO29" s="77"/>
      <c r="BP29" s="68"/>
      <c r="BQ29" s="77">
        <v>1</v>
      </c>
      <c r="BR29" s="90"/>
      <c r="BS29" s="68"/>
      <c r="BT29" s="98"/>
      <c r="BU29" s="68"/>
      <c r="BV29" s="98"/>
      <c r="BW29" s="101"/>
      <c r="BX29" s="94">
        <v>1</v>
      </c>
      <c r="BY29" s="94">
        <v>4</v>
      </c>
      <c r="BZ29" s="94">
        <v>1</v>
      </c>
      <c r="CA29" s="68"/>
      <c r="CB29" s="68"/>
      <c r="CC29" s="69"/>
    </row>
    <row r="30" spans="1:81" ht="23.25">
      <c r="A30" s="40">
        <v>22</v>
      </c>
      <c r="B30" s="41" t="s">
        <v>32</v>
      </c>
      <c r="C30" s="17">
        <v>28</v>
      </c>
      <c r="D30" s="17">
        <v>52</v>
      </c>
      <c r="E30" s="17">
        <v>0</v>
      </c>
      <c r="F30" s="17">
        <v>0</v>
      </c>
      <c r="G30" s="18">
        <f t="shared" si="0"/>
        <v>80</v>
      </c>
      <c r="H30" s="21">
        <f>SUM(C30*2200)</f>
        <v>61600</v>
      </c>
      <c r="I30" s="21">
        <f>SUM(D30*2400)</f>
        <v>124800</v>
      </c>
      <c r="J30" s="21">
        <f t="shared" si="4"/>
        <v>0</v>
      </c>
      <c r="K30" s="21">
        <f t="shared" si="5"/>
        <v>0</v>
      </c>
      <c r="L30" s="21">
        <f t="shared" si="6"/>
        <v>186400</v>
      </c>
      <c r="M30" s="23">
        <f t="shared" si="7"/>
        <v>8400</v>
      </c>
      <c r="N30" s="23">
        <f t="shared" si="8"/>
        <v>18720</v>
      </c>
      <c r="O30" s="23">
        <f t="shared" si="9"/>
        <v>0</v>
      </c>
      <c r="P30" s="23">
        <f t="shared" si="10"/>
        <v>0</v>
      </c>
      <c r="Q30" s="23">
        <f t="shared" si="11"/>
        <v>27120</v>
      </c>
      <c r="R30" s="10">
        <f t="shared" si="12"/>
        <v>5600</v>
      </c>
      <c r="S30" s="10">
        <f t="shared" si="13"/>
        <v>20280</v>
      </c>
      <c r="T30" s="10">
        <f t="shared" si="14"/>
        <v>0</v>
      </c>
      <c r="U30" s="10">
        <f t="shared" si="15"/>
        <v>0</v>
      </c>
      <c r="V30" s="10">
        <f t="shared" si="16"/>
        <v>25880</v>
      </c>
      <c r="W30" s="28">
        <f t="shared" si="17"/>
        <v>12040</v>
      </c>
      <c r="X30" s="28">
        <f t="shared" si="18"/>
        <v>24960</v>
      </c>
      <c r="Y30" s="28">
        <f t="shared" si="19"/>
        <v>0</v>
      </c>
      <c r="Z30" s="28">
        <f t="shared" si="20"/>
        <v>0</v>
      </c>
      <c r="AA30" s="28">
        <f t="shared" si="21"/>
        <v>37000</v>
      </c>
      <c r="AB30" s="34">
        <v>28</v>
      </c>
      <c r="AC30" s="34">
        <v>6</v>
      </c>
      <c r="AD30" s="34">
        <v>10</v>
      </c>
      <c r="AE30" s="34">
        <v>3</v>
      </c>
      <c r="AF30" s="34">
        <v>9</v>
      </c>
      <c r="AG30" s="34">
        <v>7</v>
      </c>
      <c r="AH30" s="34">
        <v>17</v>
      </c>
      <c r="AI30" s="32">
        <f t="shared" si="25"/>
        <v>52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2">
        <f t="shared" si="22"/>
        <v>0</v>
      </c>
      <c r="AQ30" s="32">
        <f t="shared" si="26"/>
        <v>80</v>
      </c>
      <c r="AR30" s="35">
        <f t="shared" si="24"/>
        <v>5600</v>
      </c>
      <c r="AS30" s="35">
        <f t="shared" si="27"/>
        <v>4530</v>
      </c>
      <c r="AT30" s="33">
        <f t="shared" si="28"/>
        <v>3620</v>
      </c>
      <c r="AU30" s="33">
        <f t="shared" si="29"/>
        <v>1107</v>
      </c>
      <c r="AV30" s="35">
        <f t="shared" si="30"/>
        <v>7407</v>
      </c>
      <c r="AW30" s="33">
        <f t="shared" si="31"/>
        <v>2814</v>
      </c>
      <c r="AX30" s="33">
        <f t="shared" si="32"/>
        <v>8143</v>
      </c>
      <c r="AY30" s="35">
        <f t="shared" si="33"/>
        <v>27621</v>
      </c>
      <c r="AZ30" s="35">
        <f t="shared" si="34"/>
        <v>0</v>
      </c>
      <c r="BA30" s="35">
        <f t="shared" si="35"/>
        <v>0</v>
      </c>
      <c r="BB30" s="35">
        <f t="shared" si="36"/>
        <v>0</v>
      </c>
      <c r="BC30" s="35">
        <f t="shared" si="37"/>
        <v>0</v>
      </c>
      <c r="BD30" s="35">
        <f t="shared" si="38"/>
        <v>0</v>
      </c>
      <c r="BE30" s="35">
        <f t="shared" si="39"/>
        <v>0</v>
      </c>
      <c r="BF30" s="35">
        <f t="shared" si="40"/>
        <v>0</v>
      </c>
      <c r="BG30" s="35">
        <f t="shared" si="41"/>
        <v>33221</v>
      </c>
      <c r="BH30" s="36">
        <f t="shared" si="42"/>
        <v>309621</v>
      </c>
      <c r="BI30" s="47">
        <f t="shared" si="45"/>
        <v>309621</v>
      </c>
      <c r="BJ30" s="47">
        <f t="shared" si="45"/>
        <v>309621</v>
      </c>
      <c r="BK30" s="47">
        <f t="shared" si="45"/>
        <v>309621</v>
      </c>
      <c r="BL30" s="50">
        <f t="shared" si="23"/>
        <v>1238484</v>
      </c>
      <c r="BM30" s="80"/>
      <c r="BN30" s="59"/>
      <c r="BO30" s="77"/>
      <c r="BP30" s="68"/>
      <c r="BQ30" s="77"/>
      <c r="BR30" s="90"/>
      <c r="BS30" s="68"/>
      <c r="BT30" s="98"/>
      <c r="BU30" s="68"/>
      <c r="BV30" s="98"/>
      <c r="BW30" s="101"/>
      <c r="BX30" s="94">
        <v>1</v>
      </c>
      <c r="BY30" s="101"/>
      <c r="BZ30" s="101"/>
      <c r="CA30" s="68"/>
      <c r="CB30" s="68"/>
      <c r="CC30" s="69"/>
    </row>
    <row r="31" spans="1:81" ht="23.25">
      <c r="A31" s="40">
        <v>23</v>
      </c>
      <c r="B31" s="41" t="s">
        <v>33</v>
      </c>
      <c r="C31" s="17">
        <v>9</v>
      </c>
      <c r="D31" s="17">
        <v>25</v>
      </c>
      <c r="E31" s="17">
        <v>0</v>
      </c>
      <c r="F31" s="17">
        <v>0</v>
      </c>
      <c r="G31" s="18">
        <f t="shared" si="0"/>
        <v>34</v>
      </c>
      <c r="H31" s="21">
        <f>SUM(C31*2200)</f>
        <v>19800</v>
      </c>
      <c r="I31" s="21">
        <f>SUM(D31*2400)</f>
        <v>60000</v>
      </c>
      <c r="J31" s="21">
        <f t="shared" si="4"/>
        <v>0</v>
      </c>
      <c r="K31" s="21">
        <f t="shared" si="5"/>
        <v>0</v>
      </c>
      <c r="L31" s="21">
        <f t="shared" si="6"/>
        <v>79800</v>
      </c>
      <c r="M31" s="23">
        <f t="shared" si="7"/>
        <v>2700</v>
      </c>
      <c r="N31" s="23">
        <f t="shared" si="8"/>
        <v>9000</v>
      </c>
      <c r="O31" s="23">
        <f t="shared" si="9"/>
        <v>0</v>
      </c>
      <c r="P31" s="23">
        <f t="shared" si="10"/>
        <v>0</v>
      </c>
      <c r="Q31" s="23">
        <f t="shared" si="11"/>
        <v>11700</v>
      </c>
      <c r="R31" s="10">
        <f t="shared" si="12"/>
        <v>1800</v>
      </c>
      <c r="S31" s="10">
        <f t="shared" si="13"/>
        <v>9750</v>
      </c>
      <c r="T31" s="10">
        <f t="shared" si="14"/>
        <v>0</v>
      </c>
      <c r="U31" s="10">
        <f t="shared" si="15"/>
        <v>0</v>
      </c>
      <c r="V31" s="10">
        <f t="shared" si="16"/>
        <v>11550</v>
      </c>
      <c r="W31" s="28">
        <f t="shared" si="17"/>
        <v>3870</v>
      </c>
      <c r="X31" s="28">
        <f t="shared" si="18"/>
        <v>12000</v>
      </c>
      <c r="Y31" s="28">
        <f t="shared" si="19"/>
        <v>0</v>
      </c>
      <c r="Z31" s="28">
        <f t="shared" si="20"/>
        <v>0</v>
      </c>
      <c r="AA31" s="28">
        <f t="shared" si="21"/>
        <v>15870</v>
      </c>
      <c r="AB31" s="34">
        <v>9</v>
      </c>
      <c r="AC31" s="34">
        <v>4</v>
      </c>
      <c r="AD31" s="34">
        <v>2</v>
      </c>
      <c r="AE31" s="34">
        <v>7</v>
      </c>
      <c r="AF31" s="34">
        <v>5</v>
      </c>
      <c r="AG31" s="34">
        <v>4</v>
      </c>
      <c r="AH31" s="34">
        <v>3</v>
      </c>
      <c r="AI31" s="32">
        <f t="shared" si="25"/>
        <v>25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2">
        <f t="shared" si="22"/>
        <v>0</v>
      </c>
      <c r="AQ31" s="32">
        <f t="shared" si="26"/>
        <v>34</v>
      </c>
      <c r="AR31" s="35">
        <f t="shared" si="24"/>
        <v>1800</v>
      </c>
      <c r="AS31" s="35">
        <f t="shared" si="27"/>
        <v>3020</v>
      </c>
      <c r="AT31" s="33">
        <f t="shared" si="28"/>
        <v>724</v>
      </c>
      <c r="AU31" s="33">
        <f t="shared" si="29"/>
        <v>2583</v>
      </c>
      <c r="AV31" s="35">
        <f t="shared" si="30"/>
        <v>4115</v>
      </c>
      <c r="AW31" s="33">
        <f t="shared" si="31"/>
        <v>1608</v>
      </c>
      <c r="AX31" s="33">
        <f t="shared" si="32"/>
        <v>1437</v>
      </c>
      <c r="AY31" s="35">
        <f t="shared" si="33"/>
        <v>13487</v>
      </c>
      <c r="AZ31" s="35">
        <f t="shared" si="34"/>
        <v>0</v>
      </c>
      <c r="BA31" s="35">
        <f t="shared" si="35"/>
        <v>0</v>
      </c>
      <c r="BB31" s="35">
        <f t="shared" si="36"/>
        <v>0</v>
      </c>
      <c r="BC31" s="35">
        <f t="shared" si="37"/>
        <v>0</v>
      </c>
      <c r="BD31" s="35">
        <f t="shared" si="38"/>
        <v>0</v>
      </c>
      <c r="BE31" s="35">
        <f t="shared" si="39"/>
        <v>0</v>
      </c>
      <c r="BF31" s="35">
        <f t="shared" si="40"/>
        <v>0</v>
      </c>
      <c r="BG31" s="35">
        <f t="shared" si="41"/>
        <v>15287</v>
      </c>
      <c r="BH31" s="36">
        <f t="shared" si="42"/>
        <v>134207</v>
      </c>
      <c r="BI31" s="47">
        <f t="shared" si="45"/>
        <v>134207</v>
      </c>
      <c r="BJ31" s="47">
        <f t="shared" si="45"/>
        <v>134207</v>
      </c>
      <c r="BK31" s="47">
        <f t="shared" si="45"/>
        <v>134207</v>
      </c>
      <c r="BL31" s="50">
        <f t="shared" si="23"/>
        <v>536828</v>
      </c>
      <c r="BM31" s="80"/>
      <c r="BN31" s="59"/>
      <c r="BO31" s="77"/>
      <c r="BP31" s="68"/>
      <c r="BQ31" s="77"/>
      <c r="BR31" s="90"/>
      <c r="BS31" s="68"/>
      <c r="BT31" s="98"/>
      <c r="BU31" s="68"/>
      <c r="BV31" s="98"/>
      <c r="BW31" s="101"/>
      <c r="BX31" s="94">
        <v>1</v>
      </c>
      <c r="BY31" s="101"/>
      <c r="BZ31" s="101"/>
      <c r="CA31" s="68"/>
      <c r="CB31" s="68"/>
      <c r="CC31" s="69"/>
    </row>
    <row r="32" spans="1:81" ht="23.25">
      <c r="A32" s="11">
        <v>24</v>
      </c>
      <c r="B32" s="41" t="s">
        <v>34</v>
      </c>
      <c r="C32" s="17">
        <v>28</v>
      </c>
      <c r="D32" s="17">
        <v>116</v>
      </c>
      <c r="E32" s="17">
        <v>63</v>
      </c>
      <c r="F32" s="17">
        <v>0</v>
      </c>
      <c r="G32" s="18">
        <f t="shared" si="0"/>
        <v>207</v>
      </c>
      <c r="H32" s="21">
        <f>C32*1700</f>
        <v>47600</v>
      </c>
      <c r="I32" s="21">
        <f>D32*1900</f>
        <v>220400</v>
      </c>
      <c r="J32" s="21">
        <f>E32*4500</f>
        <v>283500</v>
      </c>
      <c r="K32" s="21">
        <f t="shared" si="5"/>
        <v>0</v>
      </c>
      <c r="L32" s="21">
        <f t="shared" si="6"/>
        <v>551500</v>
      </c>
      <c r="M32" s="23">
        <f t="shared" si="7"/>
        <v>8400</v>
      </c>
      <c r="N32" s="23">
        <f t="shared" si="8"/>
        <v>41760</v>
      </c>
      <c r="O32" s="23">
        <f t="shared" si="9"/>
        <v>28350</v>
      </c>
      <c r="P32" s="23">
        <f t="shared" si="10"/>
        <v>0</v>
      </c>
      <c r="Q32" s="23">
        <f t="shared" si="11"/>
        <v>78510</v>
      </c>
      <c r="R32" s="10">
        <f t="shared" si="12"/>
        <v>5600</v>
      </c>
      <c r="S32" s="10">
        <f t="shared" si="13"/>
        <v>45240</v>
      </c>
      <c r="T32" s="10">
        <f t="shared" si="14"/>
        <v>26460</v>
      </c>
      <c r="U32" s="10">
        <f t="shared" si="15"/>
        <v>0</v>
      </c>
      <c r="V32" s="10">
        <f t="shared" si="16"/>
        <v>77300</v>
      </c>
      <c r="W32" s="28">
        <f t="shared" si="17"/>
        <v>12040</v>
      </c>
      <c r="X32" s="28">
        <f t="shared" si="18"/>
        <v>55680</v>
      </c>
      <c r="Y32" s="28">
        <f t="shared" si="19"/>
        <v>55440</v>
      </c>
      <c r="Z32" s="28">
        <f t="shared" si="20"/>
        <v>0</v>
      </c>
      <c r="AA32" s="28">
        <f t="shared" si="21"/>
        <v>123160</v>
      </c>
      <c r="AB32" s="34">
        <v>28</v>
      </c>
      <c r="AC32" s="34">
        <v>11</v>
      </c>
      <c r="AD32" s="34">
        <v>24</v>
      </c>
      <c r="AE32" s="34">
        <v>16</v>
      </c>
      <c r="AF32" s="34">
        <v>19</v>
      </c>
      <c r="AG32" s="34">
        <v>16</v>
      </c>
      <c r="AH32" s="34">
        <v>30</v>
      </c>
      <c r="AI32" s="32">
        <f t="shared" si="25"/>
        <v>116</v>
      </c>
      <c r="AJ32" s="34">
        <v>25</v>
      </c>
      <c r="AK32" s="34">
        <v>26</v>
      </c>
      <c r="AL32" s="34">
        <v>12</v>
      </c>
      <c r="AM32" s="34">
        <v>0</v>
      </c>
      <c r="AN32" s="34">
        <v>0</v>
      </c>
      <c r="AO32" s="34">
        <v>0</v>
      </c>
      <c r="AP32" s="32">
        <f t="shared" si="22"/>
        <v>63</v>
      </c>
      <c r="AQ32" s="32">
        <f t="shared" si="26"/>
        <v>207</v>
      </c>
      <c r="AR32" s="35">
        <f t="shared" si="24"/>
        <v>5600</v>
      </c>
      <c r="AS32" s="35">
        <f t="shared" si="27"/>
        <v>8305</v>
      </c>
      <c r="AT32" s="33">
        <f t="shared" si="28"/>
        <v>8688</v>
      </c>
      <c r="AU32" s="33">
        <f t="shared" si="29"/>
        <v>5904</v>
      </c>
      <c r="AV32" s="35">
        <f t="shared" si="30"/>
        <v>15637</v>
      </c>
      <c r="AW32" s="33">
        <f t="shared" si="31"/>
        <v>6432</v>
      </c>
      <c r="AX32" s="33">
        <f t="shared" si="32"/>
        <v>14370</v>
      </c>
      <c r="AY32" s="35">
        <f t="shared" si="33"/>
        <v>59336</v>
      </c>
      <c r="AZ32" s="35">
        <f t="shared" si="34"/>
        <v>23100</v>
      </c>
      <c r="BA32" s="35">
        <f t="shared" si="35"/>
        <v>4394</v>
      </c>
      <c r="BB32" s="35">
        <f t="shared" si="36"/>
        <v>2016</v>
      </c>
      <c r="BC32" s="35">
        <f t="shared" si="37"/>
        <v>0</v>
      </c>
      <c r="BD32" s="35">
        <f t="shared" si="38"/>
        <v>0</v>
      </c>
      <c r="BE32" s="35">
        <f t="shared" si="39"/>
        <v>0</v>
      </c>
      <c r="BF32" s="35">
        <f t="shared" si="40"/>
        <v>29510</v>
      </c>
      <c r="BG32" s="35">
        <f t="shared" si="41"/>
        <v>94446</v>
      </c>
      <c r="BH32" s="36">
        <f t="shared" si="42"/>
        <v>924916</v>
      </c>
      <c r="BI32" s="47">
        <f t="shared" si="45"/>
        <v>924916</v>
      </c>
      <c r="BJ32" s="47">
        <f t="shared" si="45"/>
        <v>924916</v>
      </c>
      <c r="BK32" s="47">
        <f t="shared" si="45"/>
        <v>924916</v>
      </c>
      <c r="BL32" s="50">
        <f t="shared" si="23"/>
        <v>3699664</v>
      </c>
      <c r="BM32" s="80"/>
      <c r="BN32" s="59"/>
      <c r="BO32" s="77"/>
      <c r="BP32" s="77">
        <v>1</v>
      </c>
      <c r="BQ32" s="77"/>
      <c r="BR32" s="90"/>
      <c r="BS32" s="68"/>
      <c r="BT32" s="98"/>
      <c r="BU32" s="77">
        <v>1</v>
      </c>
      <c r="BV32" s="90"/>
      <c r="BW32" s="94"/>
      <c r="BX32" s="94">
        <v>1</v>
      </c>
      <c r="BY32" s="94">
        <v>1</v>
      </c>
      <c r="BZ32" s="94">
        <v>1</v>
      </c>
      <c r="CA32" s="68"/>
      <c r="CB32" s="68"/>
      <c r="CC32" s="69"/>
    </row>
    <row r="33" spans="1:81" ht="23.25">
      <c r="A33" s="11">
        <v>25</v>
      </c>
      <c r="B33" s="41" t="s">
        <v>35</v>
      </c>
      <c r="C33" s="17">
        <v>25</v>
      </c>
      <c r="D33" s="17">
        <v>59</v>
      </c>
      <c r="E33" s="17">
        <v>15</v>
      </c>
      <c r="F33" s="17">
        <v>0</v>
      </c>
      <c r="G33" s="18">
        <f t="shared" si="0"/>
        <v>99</v>
      </c>
      <c r="H33" s="21">
        <f>SUM(C33*2200)</f>
        <v>55000</v>
      </c>
      <c r="I33" s="21">
        <f>SUM(D33*2400)</f>
        <v>141600</v>
      </c>
      <c r="J33" s="21">
        <f>E33*4500</f>
        <v>67500</v>
      </c>
      <c r="K33" s="21">
        <f t="shared" si="5"/>
        <v>0</v>
      </c>
      <c r="L33" s="21">
        <f t="shared" si="6"/>
        <v>264100</v>
      </c>
      <c r="M33" s="23">
        <f t="shared" si="7"/>
        <v>7500</v>
      </c>
      <c r="N33" s="23">
        <f t="shared" si="8"/>
        <v>21240</v>
      </c>
      <c r="O33" s="23">
        <f t="shared" si="9"/>
        <v>6750</v>
      </c>
      <c r="P33" s="23">
        <f t="shared" si="10"/>
        <v>0</v>
      </c>
      <c r="Q33" s="23">
        <f t="shared" si="11"/>
        <v>35490</v>
      </c>
      <c r="R33" s="10">
        <f t="shared" si="12"/>
        <v>5000</v>
      </c>
      <c r="S33" s="10">
        <f t="shared" si="13"/>
        <v>23010</v>
      </c>
      <c r="T33" s="10">
        <f t="shared" si="14"/>
        <v>6300</v>
      </c>
      <c r="U33" s="10">
        <f t="shared" si="15"/>
        <v>0</v>
      </c>
      <c r="V33" s="10">
        <f t="shared" si="16"/>
        <v>34310</v>
      </c>
      <c r="W33" s="28">
        <f t="shared" si="17"/>
        <v>10750</v>
      </c>
      <c r="X33" s="28">
        <f t="shared" si="18"/>
        <v>28320</v>
      </c>
      <c r="Y33" s="28">
        <f t="shared" si="19"/>
        <v>13200</v>
      </c>
      <c r="Z33" s="28">
        <f t="shared" si="20"/>
        <v>0</v>
      </c>
      <c r="AA33" s="28">
        <f t="shared" si="21"/>
        <v>52270</v>
      </c>
      <c r="AB33" s="34">
        <v>25</v>
      </c>
      <c r="AC33" s="34">
        <v>5</v>
      </c>
      <c r="AD33" s="34">
        <v>15</v>
      </c>
      <c r="AE33" s="34">
        <v>11</v>
      </c>
      <c r="AF33" s="34">
        <v>10</v>
      </c>
      <c r="AG33" s="34">
        <v>3</v>
      </c>
      <c r="AH33" s="34">
        <v>15</v>
      </c>
      <c r="AI33" s="32">
        <f t="shared" si="25"/>
        <v>59</v>
      </c>
      <c r="AJ33" s="34">
        <v>3</v>
      </c>
      <c r="AK33" s="34">
        <v>8</v>
      </c>
      <c r="AL33" s="34">
        <v>4</v>
      </c>
      <c r="AM33" s="34">
        <v>0</v>
      </c>
      <c r="AN33" s="34">
        <v>0</v>
      </c>
      <c r="AO33" s="34">
        <v>0</v>
      </c>
      <c r="AP33" s="32">
        <f t="shared" si="22"/>
        <v>15</v>
      </c>
      <c r="AQ33" s="32">
        <f t="shared" si="26"/>
        <v>99</v>
      </c>
      <c r="AR33" s="35">
        <f t="shared" si="24"/>
        <v>5000</v>
      </c>
      <c r="AS33" s="35">
        <f t="shared" si="27"/>
        <v>3775</v>
      </c>
      <c r="AT33" s="33">
        <f t="shared" si="28"/>
        <v>5430</v>
      </c>
      <c r="AU33" s="33">
        <f t="shared" si="29"/>
        <v>4059</v>
      </c>
      <c r="AV33" s="35">
        <f t="shared" si="30"/>
        <v>8230</v>
      </c>
      <c r="AW33" s="33">
        <f t="shared" si="31"/>
        <v>1206</v>
      </c>
      <c r="AX33" s="33">
        <f t="shared" si="32"/>
        <v>7185</v>
      </c>
      <c r="AY33" s="35">
        <f t="shared" si="33"/>
        <v>29885</v>
      </c>
      <c r="AZ33" s="35">
        <f t="shared" si="34"/>
        <v>2772</v>
      </c>
      <c r="BA33" s="35">
        <f t="shared" si="35"/>
        <v>1352</v>
      </c>
      <c r="BB33" s="35">
        <f t="shared" si="36"/>
        <v>672</v>
      </c>
      <c r="BC33" s="35">
        <f t="shared" si="37"/>
        <v>0</v>
      </c>
      <c r="BD33" s="35">
        <f t="shared" si="38"/>
        <v>0</v>
      </c>
      <c r="BE33" s="35">
        <f t="shared" si="39"/>
        <v>0</v>
      </c>
      <c r="BF33" s="35">
        <f t="shared" si="40"/>
        <v>4796</v>
      </c>
      <c r="BG33" s="35">
        <f t="shared" si="41"/>
        <v>39681</v>
      </c>
      <c r="BH33" s="36">
        <f t="shared" si="42"/>
        <v>425851</v>
      </c>
      <c r="BI33" s="47">
        <f t="shared" si="45"/>
        <v>425851</v>
      </c>
      <c r="BJ33" s="47">
        <f t="shared" si="45"/>
        <v>425851</v>
      </c>
      <c r="BK33" s="47">
        <f t="shared" si="45"/>
        <v>425851</v>
      </c>
      <c r="BL33" s="50">
        <f t="shared" si="23"/>
        <v>1703404</v>
      </c>
      <c r="BM33" s="80"/>
      <c r="BN33" s="59"/>
      <c r="BO33" s="77"/>
      <c r="BP33" s="68"/>
      <c r="BQ33" s="77"/>
      <c r="BR33" s="90"/>
      <c r="BS33" s="68"/>
      <c r="BT33" s="98"/>
      <c r="BU33" s="68"/>
      <c r="BV33" s="98"/>
      <c r="BW33" s="101"/>
      <c r="BX33" s="94">
        <v>1</v>
      </c>
      <c r="BY33" s="101"/>
      <c r="BZ33" s="101"/>
      <c r="CA33" s="68"/>
      <c r="CB33" s="68"/>
      <c r="CC33" s="69"/>
    </row>
    <row r="34" spans="1:81" ht="23.25">
      <c r="A34" s="40">
        <v>26</v>
      </c>
      <c r="B34" s="41" t="s">
        <v>36</v>
      </c>
      <c r="C34" s="17">
        <v>7</v>
      </c>
      <c r="D34" s="17">
        <v>43</v>
      </c>
      <c r="E34" s="17">
        <v>0</v>
      </c>
      <c r="F34" s="17">
        <v>0</v>
      </c>
      <c r="G34" s="18">
        <f t="shared" si="0"/>
        <v>50</v>
      </c>
      <c r="H34" s="21">
        <f>SUM(C34*2200)</f>
        <v>15400</v>
      </c>
      <c r="I34" s="21">
        <f>SUM(D34*2400)</f>
        <v>103200</v>
      </c>
      <c r="J34" s="21">
        <f t="shared" si="4"/>
        <v>0</v>
      </c>
      <c r="K34" s="21">
        <f t="shared" si="5"/>
        <v>0</v>
      </c>
      <c r="L34" s="21">
        <f t="shared" si="6"/>
        <v>118600</v>
      </c>
      <c r="M34" s="23">
        <f t="shared" si="7"/>
        <v>2100</v>
      </c>
      <c r="N34" s="23">
        <f t="shared" si="8"/>
        <v>15480</v>
      </c>
      <c r="O34" s="23">
        <f t="shared" si="9"/>
        <v>0</v>
      </c>
      <c r="P34" s="23">
        <f t="shared" si="10"/>
        <v>0</v>
      </c>
      <c r="Q34" s="23">
        <f t="shared" si="11"/>
        <v>17580</v>
      </c>
      <c r="R34" s="10">
        <f t="shared" si="12"/>
        <v>1400</v>
      </c>
      <c r="S34" s="10">
        <f t="shared" si="13"/>
        <v>16770</v>
      </c>
      <c r="T34" s="10">
        <f t="shared" si="14"/>
        <v>0</v>
      </c>
      <c r="U34" s="10">
        <f t="shared" si="15"/>
        <v>0</v>
      </c>
      <c r="V34" s="10">
        <f t="shared" si="16"/>
        <v>18170</v>
      </c>
      <c r="W34" s="28">
        <f t="shared" si="17"/>
        <v>3010</v>
      </c>
      <c r="X34" s="28">
        <f t="shared" si="18"/>
        <v>20640</v>
      </c>
      <c r="Y34" s="28">
        <f t="shared" si="19"/>
        <v>0</v>
      </c>
      <c r="Z34" s="28">
        <f t="shared" si="20"/>
        <v>0</v>
      </c>
      <c r="AA34" s="28">
        <f t="shared" si="21"/>
        <v>23650</v>
      </c>
      <c r="AB34" s="34">
        <v>7</v>
      </c>
      <c r="AC34" s="34">
        <v>9</v>
      </c>
      <c r="AD34" s="34">
        <v>7</v>
      </c>
      <c r="AE34" s="34">
        <v>4</v>
      </c>
      <c r="AF34" s="34">
        <v>8</v>
      </c>
      <c r="AG34" s="34">
        <v>10</v>
      </c>
      <c r="AH34" s="34">
        <v>5</v>
      </c>
      <c r="AI34" s="32">
        <f t="shared" si="25"/>
        <v>43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2">
        <f t="shared" si="22"/>
        <v>0</v>
      </c>
      <c r="AQ34" s="32">
        <f t="shared" si="26"/>
        <v>50</v>
      </c>
      <c r="AR34" s="35">
        <f t="shared" si="24"/>
        <v>1400</v>
      </c>
      <c r="AS34" s="35">
        <f t="shared" si="27"/>
        <v>6795</v>
      </c>
      <c r="AT34" s="33">
        <f t="shared" si="28"/>
        <v>2534</v>
      </c>
      <c r="AU34" s="33">
        <f t="shared" si="29"/>
        <v>1476</v>
      </c>
      <c r="AV34" s="35">
        <f t="shared" si="30"/>
        <v>6584</v>
      </c>
      <c r="AW34" s="33">
        <f t="shared" si="31"/>
        <v>4020</v>
      </c>
      <c r="AX34" s="33">
        <f t="shared" si="32"/>
        <v>2395</v>
      </c>
      <c r="AY34" s="35">
        <f t="shared" si="33"/>
        <v>23804</v>
      </c>
      <c r="AZ34" s="35">
        <f t="shared" si="34"/>
        <v>0</v>
      </c>
      <c r="BA34" s="35">
        <f t="shared" si="35"/>
        <v>0</v>
      </c>
      <c r="BB34" s="35">
        <f t="shared" si="36"/>
        <v>0</v>
      </c>
      <c r="BC34" s="35">
        <f t="shared" si="37"/>
        <v>0</v>
      </c>
      <c r="BD34" s="35">
        <f t="shared" si="38"/>
        <v>0</v>
      </c>
      <c r="BE34" s="35">
        <f t="shared" si="39"/>
        <v>0</v>
      </c>
      <c r="BF34" s="35">
        <f t="shared" si="40"/>
        <v>0</v>
      </c>
      <c r="BG34" s="35">
        <f t="shared" si="41"/>
        <v>25204</v>
      </c>
      <c r="BH34" s="36">
        <f t="shared" si="42"/>
        <v>203204</v>
      </c>
      <c r="BI34" s="47">
        <f t="shared" si="45"/>
        <v>203204</v>
      </c>
      <c r="BJ34" s="47">
        <f t="shared" si="45"/>
        <v>203204</v>
      </c>
      <c r="BK34" s="47">
        <f t="shared" si="45"/>
        <v>203204</v>
      </c>
      <c r="BL34" s="50">
        <f t="shared" si="23"/>
        <v>812816</v>
      </c>
      <c r="BM34" s="80"/>
      <c r="BN34" s="59"/>
      <c r="BO34" s="77"/>
      <c r="BP34" s="68"/>
      <c r="BQ34" s="77"/>
      <c r="BR34" s="90"/>
      <c r="BS34" s="68"/>
      <c r="BT34" s="98"/>
      <c r="BU34" s="68"/>
      <c r="BV34" s="98"/>
      <c r="BW34" s="101"/>
      <c r="BX34" s="94">
        <v>1</v>
      </c>
      <c r="BY34" s="101"/>
      <c r="BZ34" s="101"/>
      <c r="CA34" s="68"/>
      <c r="CB34" s="68"/>
      <c r="CC34" s="69"/>
    </row>
    <row r="35" spans="1:81" ht="23.25">
      <c r="A35" s="40">
        <v>27</v>
      </c>
      <c r="B35" s="41" t="s">
        <v>37</v>
      </c>
      <c r="C35" s="17">
        <v>18</v>
      </c>
      <c r="D35" s="17">
        <v>65</v>
      </c>
      <c r="E35" s="17">
        <v>0</v>
      </c>
      <c r="F35" s="17">
        <v>0</v>
      </c>
      <c r="G35" s="18">
        <f t="shared" si="0"/>
        <v>83</v>
      </c>
      <c r="H35" s="21">
        <f>SUM(C35*2200)</f>
        <v>39600</v>
      </c>
      <c r="I35" s="21">
        <f>SUM(D35*2400)</f>
        <v>156000</v>
      </c>
      <c r="J35" s="21">
        <f t="shared" si="4"/>
        <v>0</v>
      </c>
      <c r="K35" s="21">
        <f t="shared" si="5"/>
        <v>0</v>
      </c>
      <c r="L35" s="21">
        <f t="shared" si="6"/>
        <v>195600</v>
      </c>
      <c r="M35" s="23">
        <f t="shared" si="7"/>
        <v>5400</v>
      </c>
      <c r="N35" s="23">
        <f t="shared" si="8"/>
        <v>23400</v>
      </c>
      <c r="O35" s="23">
        <f t="shared" si="9"/>
        <v>0</v>
      </c>
      <c r="P35" s="23">
        <f t="shared" si="10"/>
        <v>0</v>
      </c>
      <c r="Q35" s="23">
        <f t="shared" si="11"/>
        <v>28800</v>
      </c>
      <c r="R35" s="10">
        <f t="shared" si="12"/>
        <v>3600</v>
      </c>
      <c r="S35" s="10">
        <f t="shared" si="13"/>
        <v>25350</v>
      </c>
      <c r="T35" s="10">
        <f t="shared" si="14"/>
        <v>0</v>
      </c>
      <c r="U35" s="10">
        <f t="shared" si="15"/>
        <v>0</v>
      </c>
      <c r="V35" s="10">
        <f t="shared" si="16"/>
        <v>28950</v>
      </c>
      <c r="W35" s="28">
        <f t="shared" si="17"/>
        <v>7740</v>
      </c>
      <c r="X35" s="28">
        <f t="shared" si="18"/>
        <v>31200</v>
      </c>
      <c r="Y35" s="28">
        <f t="shared" si="19"/>
        <v>0</v>
      </c>
      <c r="Z35" s="28">
        <f t="shared" si="20"/>
        <v>0</v>
      </c>
      <c r="AA35" s="28">
        <f t="shared" si="21"/>
        <v>38940</v>
      </c>
      <c r="AB35" s="34">
        <v>18</v>
      </c>
      <c r="AC35" s="34">
        <v>10</v>
      </c>
      <c r="AD35" s="34">
        <v>18</v>
      </c>
      <c r="AE35" s="34">
        <v>5</v>
      </c>
      <c r="AF35" s="34">
        <v>10</v>
      </c>
      <c r="AG35" s="34">
        <v>14</v>
      </c>
      <c r="AH35" s="34">
        <v>8</v>
      </c>
      <c r="AI35" s="32">
        <f t="shared" si="25"/>
        <v>65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2">
        <f t="shared" si="22"/>
        <v>0</v>
      </c>
      <c r="AQ35" s="32">
        <f t="shared" si="26"/>
        <v>83</v>
      </c>
      <c r="AR35" s="35">
        <f t="shared" si="24"/>
        <v>3600</v>
      </c>
      <c r="AS35" s="35">
        <f t="shared" si="27"/>
        <v>7550</v>
      </c>
      <c r="AT35" s="33">
        <f t="shared" si="28"/>
        <v>6516</v>
      </c>
      <c r="AU35" s="33">
        <f t="shared" si="29"/>
        <v>1845</v>
      </c>
      <c r="AV35" s="35">
        <f t="shared" si="30"/>
        <v>8230</v>
      </c>
      <c r="AW35" s="33">
        <f t="shared" si="31"/>
        <v>5628</v>
      </c>
      <c r="AX35" s="33">
        <f t="shared" si="32"/>
        <v>3832</v>
      </c>
      <c r="AY35" s="35">
        <f t="shared" si="33"/>
        <v>33601</v>
      </c>
      <c r="AZ35" s="35">
        <f t="shared" si="34"/>
        <v>0</v>
      </c>
      <c r="BA35" s="35">
        <f t="shared" si="35"/>
        <v>0</v>
      </c>
      <c r="BB35" s="35">
        <f t="shared" si="36"/>
        <v>0</v>
      </c>
      <c r="BC35" s="35">
        <f t="shared" si="37"/>
        <v>0</v>
      </c>
      <c r="BD35" s="35">
        <f t="shared" si="38"/>
        <v>0</v>
      </c>
      <c r="BE35" s="35">
        <f t="shared" si="39"/>
        <v>0</v>
      </c>
      <c r="BF35" s="35">
        <f t="shared" si="40"/>
        <v>0</v>
      </c>
      <c r="BG35" s="35">
        <f t="shared" si="41"/>
        <v>37201</v>
      </c>
      <c r="BH35" s="36">
        <f t="shared" si="42"/>
        <v>329491</v>
      </c>
      <c r="BI35" s="47">
        <f t="shared" si="45"/>
        <v>329491</v>
      </c>
      <c r="BJ35" s="47">
        <f t="shared" si="45"/>
        <v>329491</v>
      </c>
      <c r="BK35" s="47">
        <f t="shared" si="45"/>
        <v>329491</v>
      </c>
      <c r="BL35" s="50">
        <f t="shared" si="23"/>
        <v>1317964</v>
      </c>
      <c r="BM35" s="80"/>
      <c r="BN35" s="59"/>
      <c r="BO35" s="77"/>
      <c r="BP35" s="68"/>
      <c r="BQ35" s="77"/>
      <c r="BR35" s="90"/>
      <c r="BS35" s="68"/>
      <c r="BT35" s="98"/>
      <c r="BU35" s="68"/>
      <c r="BV35" s="98"/>
      <c r="BW35" s="101"/>
      <c r="BX35" s="94">
        <v>1</v>
      </c>
      <c r="BY35" s="101"/>
      <c r="BZ35" s="101"/>
      <c r="CA35" s="68"/>
      <c r="CB35" s="68"/>
      <c r="CC35" s="69"/>
    </row>
    <row r="36" spans="1:81" ht="23.25">
      <c r="A36" s="11">
        <v>28</v>
      </c>
      <c r="B36" s="41" t="s">
        <v>38</v>
      </c>
      <c r="C36" s="17">
        <v>37</v>
      </c>
      <c r="D36" s="17">
        <v>93</v>
      </c>
      <c r="E36" s="17">
        <v>0</v>
      </c>
      <c r="F36" s="17">
        <v>0</v>
      </c>
      <c r="G36" s="18">
        <f t="shared" si="0"/>
        <v>130</v>
      </c>
      <c r="H36" s="21">
        <f>C36*1700</f>
        <v>62900</v>
      </c>
      <c r="I36" s="21">
        <f>D36*1900</f>
        <v>176700</v>
      </c>
      <c r="J36" s="21">
        <f t="shared" si="4"/>
        <v>0</v>
      </c>
      <c r="K36" s="21">
        <f t="shared" si="5"/>
        <v>0</v>
      </c>
      <c r="L36" s="21">
        <f t="shared" si="6"/>
        <v>239600</v>
      </c>
      <c r="M36" s="23">
        <f t="shared" si="7"/>
        <v>11100</v>
      </c>
      <c r="N36" s="23">
        <f t="shared" si="8"/>
        <v>33480</v>
      </c>
      <c r="O36" s="23">
        <f t="shared" si="9"/>
        <v>0</v>
      </c>
      <c r="P36" s="23">
        <f t="shared" si="10"/>
        <v>0</v>
      </c>
      <c r="Q36" s="23">
        <f t="shared" si="11"/>
        <v>44580</v>
      </c>
      <c r="R36" s="10">
        <f t="shared" si="12"/>
        <v>7400</v>
      </c>
      <c r="S36" s="10">
        <f t="shared" si="13"/>
        <v>36270</v>
      </c>
      <c r="T36" s="10">
        <f t="shared" si="14"/>
        <v>0</v>
      </c>
      <c r="U36" s="10">
        <f t="shared" si="15"/>
        <v>0</v>
      </c>
      <c r="V36" s="10">
        <f t="shared" si="16"/>
        <v>43670</v>
      </c>
      <c r="W36" s="28">
        <f t="shared" si="17"/>
        <v>15910</v>
      </c>
      <c r="X36" s="28">
        <f t="shared" si="18"/>
        <v>44640</v>
      </c>
      <c r="Y36" s="28">
        <f t="shared" si="19"/>
        <v>0</v>
      </c>
      <c r="Z36" s="28">
        <f t="shared" si="20"/>
        <v>0</v>
      </c>
      <c r="AA36" s="28">
        <f t="shared" si="21"/>
        <v>60550</v>
      </c>
      <c r="AB36" s="34">
        <v>37</v>
      </c>
      <c r="AC36" s="34">
        <v>11</v>
      </c>
      <c r="AD36" s="34">
        <v>11</v>
      </c>
      <c r="AE36" s="34">
        <v>15</v>
      </c>
      <c r="AF36" s="34">
        <v>20</v>
      </c>
      <c r="AG36" s="34">
        <v>18</v>
      </c>
      <c r="AH36" s="34">
        <v>18</v>
      </c>
      <c r="AI36" s="32">
        <f t="shared" si="25"/>
        <v>93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2">
        <f t="shared" si="22"/>
        <v>0</v>
      </c>
      <c r="AQ36" s="32">
        <f t="shared" si="26"/>
        <v>130</v>
      </c>
      <c r="AR36" s="35">
        <f t="shared" si="24"/>
        <v>7400</v>
      </c>
      <c r="AS36" s="35">
        <f t="shared" si="27"/>
        <v>8305</v>
      </c>
      <c r="AT36" s="33">
        <f t="shared" si="28"/>
        <v>3982</v>
      </c>
      <c r="AU36" s="33">
        <f t="shared" si="29"/>
        <v>5535</v>
      </c>
      <c r="AV36" s="35">
        <f t="shared" si="30"/>
        <v>16460</v>
      </c>
      <c r="AW36" s="33">
        <f t="shared" si="31"/>
        <v>7236</v>
      </c>
      <c r="AX36" s="33">
        <f t="shared" si="32"/>
        <v>8622</v>
      </c>
      <c r="AY36" s="35">
        <f t="shared" si="33"/>
        <v>50140</v>
      </c>
      <c r="AZ36" s="35">
        <f t="shared" si="34"/>
        <v>0</v>
      </c>
      <c r="BA36" s="35">
        <f t="shared" si="35"/>
        <v>0</v>
      </c>
      <c r="BB36" s="35">
        <f t="shared" si="36"/>
        <v>0</v>
      </c>
      <c r="BC36" s="35">
        <f t="shared" si="37"/>
        <v>0</v>
      </c>
      <c r="BD36" s="35">
        <f t="shared" si="38"/>
        <v>0</v>
      </c>
      <c r="BE36" s="35">
        <f t="shared" si="39"/>
        <v>0</v>
      </c>
      <c r="BF36" s="35">
        <f t="shared" si="40"/>
        <v>0</v>
      </c>
      <c r="BG36" s="35">
        <f t="shared" si="41"/>
        <v>57540</v>
      </c>
      <c r="BH36" s="36">
        <f t="shared" si="42"/>
        <v>445940</v>
      </c>
      <c r="BI36" s="47">
        <f t="shared" si="45"/>
        <v>445940</v>
      </c>
      <c r="BJ36" s="47">
        <f t="shared" si="45"/>
        <v>445940</v>
      </c>
      <c r="BK36" s="47">
        <f t="shared" si="45"/>
        <v>445940</v>
      </c>
      <c r="BL36" s="50">
        <f t="shared" si="23"/>
        <v>1783760</v>
      </c>
      <c r="BM36" s="80"/>
      <c r="BN36" s="59"/>
      <c r="BO36" s="77"/>
      <c r="BP36" s="68"/>
      <c r="BQ36" s="77"/>
      <c r="BR36" s="90"/>
      <c r="BS36" s="68"/>
      <c r="BT36" s="98"/>
      <c r="BU36" s="68"/>
      <c r="BV36" s="98"/>
      <c r="BW36" s="101"/>
      <c r="BX36" s="94">
        <v>1</v>
      </c>
      <c r="BY36" s="101"/>
      <c r="BZ36" s="101"/>
      <c r="CA36" s="68"/>
      <c r="CB36" s="68"/>
      <c r="CC36" s="69"/>
    </row>
    <row r="37" spans="1:81" ht="23.25">
      <c r="A37" s="11">
        <v>29</v>
      </c>
      <c r="B37" s="41" t="s">
        <v>39</v>
      </c>
      <c r="C37" s="17">
        <v>14</v>
      </c>
      <c r="D37" s="17">
        <v>30</v>
      </c>
      <c r="E37" s="17">
        <v>17</v>
      </c>
      <c r="F37" s="17">
        <v>0</v>
      </c>
      <c r="G37" s="18">
        <f t="shared" si="0"/>
        <v>61</v>
      </c>
      <c r="H37" s="21">
        <f>SUM(C37*2200)</f>
        <v>30800</v>
      </c>
      <c r="I37" s="21">
        <f>SUM(D37*2400)</f>
        <v>72000</v>
      </c>
      <c r="J37" s="21">
        <f>E37*4500</f>
        <v>76500</v>
      </c>
      <c r="K37" s="21">
        <f t="shared" si="5"/>
        <v>0</v>
      </c>
      <c r="L37" s="21">
        <f t="shared" si="6"/>
        <v>179300</v>
      </c>
      <c r="M37" s="23">
        <f t="shared" si="7"/>
        <v>4200</v>
      </c>
      <c r="N37" s="23">
        <f t="shared" si="8"/>
        <v>10800</v>
      </c>
      <c r="O37" s="23">
        <f t="shared" si="9"/>
        <v>7650</v>
      </c>
      <c r="P37" s="23">
        <f t="shared" si="10"/>
        <v>0</v>
      </c>
      <c r="Q37" s="23">
        <f t="shared" si="11"/>
        <v>22650</v>
      </c>
      <c r="R37" s="10">
        <f t="shared" si="12"/>
        <v>2800</v>
      </c>
      <c r="S37" s="10">
        <f t="shared" si="13"/>
        <v>11700</v>
      </c>
      <c r="T37" s="10">
        <f t="shared" si="14"/>
        <v>7140</v>
      </c>
      <c r="U37" s="10">
        <f t="shared" si="15"/>
        <v>0</v>
      </c>
      <c r="V37" s="10">
        <f t="shared" si="16"/>
        <v>21640</v>
      </c>
      <c r="W37" s="28">
        <f t="shared" si="17"/>
        <v>6020</v>
      </c>
      <c r="X37" s="28">
        <f t="shared" si="18"/>
        <v>14400</v>
      </c>
      <c r="Y37" s="28">
        <f t="shared" si="19"/>
        <v>14960</v>
      </c>
      <c r="Z37" s="28">
        <f t="shared" si="20"/>
        <v>0</v>
      </c>
      <c r="AA37" s="28">
        <f t="shared" si="21"/>
        <v>35380</v>
      </c>
      <c r="AB37" s="34">
        <v>14</v>
      </c>
      <c r="AC37" s="34">
        <v>3</v>
      </c>
      <c r="AD37" s="34">
        <v>2</v>
      </c>
      <c r="AE37" s="34">
        <v>4</v>
      </c>
      <c r="AF37" s="34">
        <v>3</v>
      </c>
      <c r="AG37" s="34">
        <v>7</v>
      </c>
      <c r="AH37" s="34">
        <v>11</v>
      </c>
      <c r="AI37" s="32">
        <f t="shared" si="25"/>
        <v>30</v>
      </c>
      <c r="AJ37" s="34">
        <v>1</v>
      </c>
      <c r="AK37" s="34">
        <v>11</v>
      </c>
      <c r="AL37" s="34">
        <v>5</v>
      </c>
      <c r="AM37" s="34">
        <v>0</v>
      </c>
      <c r="AN37" s="34">
        <v>0</v>
      </c>
      <c r="AO37" s="34">
        <v>0</v>
      </c>
      <c r="AP37" s="32">
        <f t="shared" si="22"/>
        <v>17</v>
      </c>
      <c r="AQ37" s="32">
        <f t="shared" si="26"/>
        <v>61</v>
      </c>
      <c r="AR37" s="35">
        <f t="shared" si="24"/>
        <v>2800</v>
      </c>
      <c r="AS37" s="35">
        <f t="shared" si="27"/>
        <v>2265</v>
      </c>
      <c r="AT37" s="33">
        <f t="shared" si="28"/>
        <v>724</v>
      </c>
      <c r="AU37" s="33">
        <f t="shared" si="29"/>
        <v>1476</v>
      </c>
      <c r="AV37" s="35">
        <f t="shared" si="30"/>
        <v>2469</v>
      </c>
      <c r="AW37" s="33">
        <f t="shared" si="31"/>
        <v>2814</v>
      </c>
      <c r="AX37" s="33">
        <f t="shared" si="32"/>
        <v>5269</v>
      </c>
      <c r="AY37" s="35">
        <f t="shared" si="33"/>
        <v>15017</v>
      </c>
      <c r="AZ37" s="35">
        <f t="shared" si="34"/>
        <v>924</v>
      </c>
      <c r="BA37" s="35">
        <f t="shared" si="35"/>
        <v>1859</v>
      </c>
      <c r="BB37" s="35">
        <f t="shared" si="36"/>
        <v>840</v>
      </c>
      <c r="BC37" s="35">
        <f t="shared" si="37"/>
        <v>0</v>
      </c>
      <c r="BD37" s="35">
        <f t="shared" si="38"/>
        <v>0</v>
      </c>
      <c r="BE37" s="35">
        <f t="shared" si="39"/>
        <v>0</v>
      </c>
      <c r="BF37" s="35">
        <f t="shared" si="40"/>
        <v>3623</v>
      </c>
      <c r="BG37" s="35">
        <f t="shared" si="41"/>
        <v>21440</v>
      </c>
      <c r="BH37" s="36">
        <f t="shared" si="42"/>
        <v>280410</v>
      </c>
      <c r="BI37" s="47">
        <f t="shared" si="45"/>
        <v>280410</v>
      </c>
      <c r="BJ37" s="47">
        <f t="shared" si="45"/>
        <v>280410</v>
      </c>
      <c r="BK37" s="47">
        <f t="shared" si="45"/>
        <v>280410</v>
      </c>
      <c r="BL37" s="50">
        <f t="shared" si="23"/>
        <v>1121640</v>
      </c>
      <c r="BM37" s="80"/>
      <c r="BN37" s="59"/>
      <c r="BO37" s="77"/>
      <c r="BP37" s="68"/>
      <c r="BQ37" s="77"/>
      <c r="BR37" s="90"/>
      <c r="BS37" s="68"/>
      <c r="BT37" s="98"/>
      <c r="BU37" s="68"/>
      <c r="BV37" s="98"/>
      <c r="BW37" s="101"/>
      <c r="BX37" s="94">
        <v>1</v>
      </c>
      <c r="BY37" s="101"/>
      <c r="BZ37" s="101"/>
      <c r="CA37" s="68"/>
      <c r="CB37" s="68"/>
      <c r="CC37" s="69"/>
    </row>
    <row r="38" spans="1:81" ht="23.25">
      <c r="A38" s="11">
        <v>30</v>
      </c>
      <c r="B38" s="41" t="s">
        <v>40</v>
      </c>
      <c r="C38" s="17">
        <v>16</v>
      </c>
      <c r="D38" s="17">
        <v>16</v>
      </c>
      <c r="E38" s="17">
        <v>0</v>
      </c>
      <c r="F38" s="17">
        <v>0</v>
      </c>
      <c r="G38" s="18">
        <f t="shared" si="0"/>
        <v>32</v>
      </c>
      <c r="H38" s="21">
        <f>SUM(C38*2200)</f>
        <v>35200</v>
      </c>
      <c r="I38" s="21">
        <f>SUM(D38*2400)</f>
        <v>38400</v>
      </c>
      <c r="J38" s="21">
        <f t="shared" si="4"/>
        <v>0</v>
      </c>
      <c r="K38" s="21">
        <f t="shared" si="5"/>
        <v>0</v>
      </c>
      <c r="L38" s="21">
        <f t="shared" si="6"/>
        <v>73600</v>
      </c>
      <c r="M38" s="23">
        <f t="shared" si="7"/>
        <v>4800</v>
      </c>
      <c r="N38" s="23">
        <f t="shared" si="8"/>
        <v>5760</v>
      </c>
      <c r="O38" s="23">
        <f t="shared" si="9"/>
        <v>0</v>
      </c>
      <c r="P38" s="23">
        <f t="shared" si="10"/>
        <v>0</v>
      </c>
      <c r="Q38" s="23">
        <f t="shared" si="11"/>
        <v>10560</v>
      </c>
      <c r="R38" s="10">
        <f t="shared" si="12"/>
        <v>3200</v>
      </c>
      <c r="S38" s="10">
        <f t="shared" si="13"/>
        <v>6240</v>
      </c>
      <c r="T38" s="10">
        <f t="shared" si="14"/>
        <v>0</v>
      </c>
      <c r="U38" s="10">
        <f t="shared" si="15"/>
        <v>0</v>
      </c>
      <c r="V38" s="10">
        <f t="shared" si="16"/>
        <v>9440</v>
      </c>
      <c r="W38" s="28">
        <f t="shared" si="17"/>
        <v>6880</v>
      </c>
      <c r="X38" s="28">
        <f t="shared" si="18"/>
        <v>7680</v>
      </c>
      <c r="Y38" s="28">
        <f t="shared" si="19"/>
        <v>0</v>
      </c>
      <c r="Z38" s="28">
        <f t="shared" si="20"/>
        <v>0</v>
      </c>
      <c r="AA38" s="28">
        <f t="shared" si="21"/>
        <v>14560</v>
      </c>
      <c r="AB38" s="34">
        <v>16</v>
      </c>
      <c r="AC38" s="34">
        <v>3</v>
      </c>
      <c r="AD38" s="34">
        <v>2</v>
      </c>
      <c r="AE38" s="34">
        <v>7</v>
      </c>
      <c r="AF38" s="34">
        <v>3</v>
      </c>
      <c r="AG38" s="34">
        <v>1</v>
      </c>
      <c r="AH38" s="34">
        <v>0</v>
      </c>
      <c r="AI38" s="32">
        <f t="shared" si="25"/>
        <v>16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2">
        <f t="shared" si="22"/>
        <v>0</v>
      </c>
      <c r="AQ38" s="32">
        <f t="shared" si="26"/>
        <v>32</v>
      </c>
      <c r="AR38" s="35">
        <f t="shared" si="24"/>
        <v>3200</v>
      </c>
      <c r="AS38" s="35">
        <f t="shared" si="27"/>
        <v>2265</v>
      </c>
      <c r="AT38" s="33">
        <f t="shared" si="28"/>
        <v>724</v>
      </c>
      <c r="AU38" s="33">
        <f t="shared" si="29"/>
        <v>2583</v>
      </c>
      <c r="AV38" s="35">
        <f t="shared" si="30"/>
        <v>2469</v>
      </c>
      <c r="AW38" s="33">
        <f t="shared" si="31"/>
        <v>402</v>
      </c>
      <c r="AX38" s="33">
        <f t="shared" si="32"/>
        <v>0</v>
      </c>
      <c r="AY38" s="35">
        <f t="shared" si="33"/>
        <v>8443</v>
      </c>
      <c r="AZ38" s="35">
        <f t="shared" si="34"/>
        <v>0</v>
      </c>
      <c r="BA38" s="35">
        <f t="shared" si="35"/>
        <v>0</v>
      </c>
      <c r="BB38" s="35">
        <f t="shared" si="36"/>
        <v>0</v>
      </c>
      <c r="BC38" s="35">
        <f t="shared" si="37"/>
        <v>0</v>
      </c>
      <c r="BD38" s="35">
        <f t="shared" si="38"/>
        <v>0</v>
      </c>
      <c r="BE38" s="35">
        <f t="shared" si="39"/>
        <v>0</v>
      </c>
      <c r="BF38" s="35">
        <f t="shared" si="40"/>
        <v>0</v>
      </c>
      <c r="BG38" s="35">
        <f t="shared" si="41"/>
        <v>11643</v>
      </c>
      <c r="BH38" s="36">
        <f t="shared" si="42"/>
        <v>119803</v>
      </c>
      <c r="BI38" s="47">
        <f t="shared" si="45"/>
        <v>119803</v>
      </c>
      <c r="BJ38" s="47">
        <f t="shared" si="45"/>
        <v>119803</v>
      </c>
      <c r="BK38" s="47">
        <f t="shared" si="45"/>
        <v>119803</v>
      </c>
      <c r="BL38" s="50">
        <f t="shared" si="23"/>
        <v>479212</v>
      </c>
      <c r="BM38" s="80"/>
      <c r="BN38" s="59"/>
      <c r="BO38" s="77"/>
      <c r="BP38" s="68"/>
      <c r="BQ38" s="77"/>
      <c r="BR38" s="90"/>
      <c r="BS38" s="68"/>
      <c r="BT38" s="98"/>
      <c r="BU38" s="68"/>
      <c r="BV38" s="98"/>
      <c r="BW38" s="101"/>
      <c r="BX38" s="94">
        <v>1</v>
      </c>
      <c r="BY38" s="101"/>
      <c r="BZ38" s="101"/>
      <c r="CA38" s="68"/>
      <c r="CB38" s="68"/>
      <c r="CC38" s="69"/>
    </row>
    <row r="39" spans="1:81" ht="23.25">
      <c r="A39" s="40">
        <v>31</v>
      </c>
      <c r="B39" s="41" t="s">
        <v>41</v>
      </c>
      <c r="C39" s="17">
        <v>5</v>
      </c>
      <c r="D39" s="17">
        <v>33</v>
      </c>
      <c r="E39" s="17">
        <v>0</v>
      </c>
      <c r="F39" s="17">
        <v>0</v>
      </c>
      <c r="G39" s="18">
        <f t="shared" si="0"/>
        <v>38</v>
      </c>
      <c r="H39" s="21">
        <f>SUM(C39*2200)</f>
        <v>11000</v>
      </c>
      <c r="I39" s="21">
        <f>SUM(D39*2400)</f>
        <v>79200</v>
      </c>
      <c r="J39" s="21">
        <f t="shared" si="4"/>
        <v>0</v>
      </c>
      <c r="K39" s="21">
        <f t="shared" si="5"/>
        <v>0</v>
      </c>
      <c r="L39" s="21">
        <f t="shared" si="6"/>
        <v>90200</v>
      </c>
      <c r="M39" s="23">
        <f t="shared" si="7"/>
        <v>1500</v>
      </c>
      <c r="N39" s="23">
        <f t="shared" si="8"/>
        <v>11880</v>
      </c>
      <c r="O39" s="23">
        <f t="shared" si="9"/>
        <v>0</v>
      </c>
      <c r="P39" s="23">
        <f t="shared" si="10"/>
        <v>0</v>
      </c>
      <c r="Q39" s="23">
        <f t="shared" si="11"/>
        <v>13380</v>
      </c>
      <c r="R39" s="10">
        <f t="shared" si="12"/>
        <v>1000</v>
      </c>
      <c r="S39" s="10">
        <f t="shared" si="13"/>
        <v>12870</v>
      </c>
      <c r="T39" s="10">
        <f t="shared" si="14"/>
        <v>0</v>
      </c>
      <c r="U39" s="10">
        <f t="shared" si="15"/>
        <v>0</v>
      </c>
      <c r="V39" s="10">
        <f t="shared" si="16"/>
        <v>13870</v>
      </c>
      <c r="W39" s="28">
        <f t="shared" si="17"/>
        <v>2150</v>
      </c>
      <c r="X39" s="28">
        <f t="shared" si="18"/>
        <v>15840</v>
      </c>
      <c r="Y39" s="28">
        <f t="shared" si="19"/>
        <v>0</v>
      </c>
      <c r="Z39" s="28">
        <f t="shared" si="20"/>
        <v>0</v>
      </c>
      <c r="AA39" s="28">
        <f t="shared" si="21"/>
        <v>17990</v>
      </c>
      <c r="AB39" s="34">
        <v>5</v>
      </c>
      <c r="AC39" s="34">
        <v>2</v>
      </c>
      <c r="AD39" s="34">
        <v>3</v>
      </c>
      <c r="AE39" s="34">
        <v>5</v>
      </c>
      <c r="AF39" s="34">
        <v>5</v>
      </c>
      <c r="AG39" s="34">
        <v>7</v>
      </c>
      <c r="AH39" s="34">
        <v>11</v>
      </c>
      <c r="AI39" s="32">
        <f t="shared" si="25"/>
        <v>33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2">
        <f t="shared" si="22"/>
        <v>0</v>
      </c>
      <c r="AQ39" s="32">
        <f t="shared" si="26"/>
        <v>38</v>
      </c>
      <c r="AR39" s="35">
        <f t="shared" si="24"/>
        <v>1000</v>
      </c>
      <c r="AS39" s="35">
        <f t="shared" si="27"/>
        <v>1510</v>
      </c>
      <c r="AT39" s="33">
        <f t="shared" si="28"/>
        <v>1086</v>
      </c>
      <c r="AU39" s="33">
        <f t="shared" si="29"/>
        <v>1845</v>
      </c>
      <c r="AV39" s="35">
        <f t="shared" si="30"/>
        <v>4115</v>
      </c>
      <c r="AW39" s="33">
        <f t="shared" si="31"/>
        <v>2814</v>
      </c>
      <c r="AX39" s="33">
        <f t="shared" si="32"/>
        <v>5269</v>
      </c>
      <c r="AY39" s="35">
        <f t="shared" si="33"/>
        <v>16639</v>
      </c>
      <c r="AZ39" s="35">
        <f t="shared" si="34"/>
        <v>0</v>
      </c>
      <c r="BA39" s="35">
        <f t="shared" si="35"/>
        <v>0</v>
      </c>
      <c r="BB39" s="35">
        <f t="shared" si="36"/>
        <v>0</v>
      </c>
      <c r="BC39" s="35">
        <f t="shared" si="37"/>
        <v>0</v>
      </c>
      <c r="BD39" s="35">
        <f t="shared" si="38"/>
        <v>0</v>
      </c>
      <c r="BE39" s="35">
        <f t="shared" si="39"/>
        <v>0</v>
      </c>
      <c r="BF39" s="35">
        <f t="shared" si="40"/>
        <v>0</v>
      </c>
      <c r="BG39" s="35">
        <f t="shared" si="41"/>
        <v>17639</v>
      </c>
      <c r="BH39" s="36">
        <f t="shared" si="42"/>
        <v>153079</v>
      </c>
      <c r="BI39" s="47">
        <f t="shared" si="45"/>
        <v>153079</v>
      </c>
      <c r="BJ39" s="47">
        <f t="shared" si="45"/>
        <v>153079</v>
      </c>
      <c r="BK39" s="47">
        <f t="shared" si="45"/>
        <v>153079</v>
      </c>
      <c r="BL39" s="50">
        <f t="shared" si="23"/>
        <v>612316</v>
      </c>
      <c r="BM39" s="80"/>
      <c r="BN39" s="59"/>
      <c r="BO39" s="77"/>
      <c r="BP39" s="68"/>
      <c r="BQ39" s="77"/>
      <c r="BR39" s="90"/>
      <c r="BS39" s="68"/>
      <c r="BT39" s="98"/>
      <c r="BU39" s="68"/>
      <c r="BV39" s="98"/>
      <c r="BW39" s="101"/>
      <c r="BX39" s="94">
        <v>1</v>
      </c>
      <c r="BY39" s="101"/>
      <c r="BZ39" s="101"/>
      <c r="CA39" s="68"/>
      <c r="CB39" s="68"/>
      <c r="CC39" s="69"/>
    </row>
    <row r="40" spans="1:81" ht="23.25">
      <c r="A40" s="40">
        <v>32</v>
      </c>
      <c r="B40" s="41" t="s">
        <v>42</v>
      </c>
      <c r="C40" s="17">
        <v>16</v>
      </c>
      <c r="D40" s="17">
        <v>46</v>
      </c>
      <c r="E40" s="17">
        <v>0</v>
      </c>
      <c r="F40" s="17">
        <v>0</v>
      </c>
      <c r="G40" s="18">
        <f t="shared" si="0"/>
        <v>62</v>
      </c>
      <c r="H40" s="21">
        <f>SUM(C40*2200)</f>
        <v>35200</v>
      </c>
      <c r="I40" s="21">
        <f>SUM(D40*2400)</f>
        <v>110400</v>
      </c>
      <c r="J40" s="21">
        <f t="shared" si="4"/>
        <v>0</v>
      </c>
      <c r="K40" s="21">
        <f t="shared" si="5"/>
        <v>0</v>
      </c>
      <c r="L40" s="21">
        <f t="shared" si="6"/>
        <v>145600</v>
      </c>
      <c r="M40" s="23">
        <f t="shared" si="7"/>
        <v>4800</v>
      </c>
      <c r="N40" s="23">
        <f t="shared" si="8"/>
        <v>16560</v>
      </c>
      <c r="O40" s="23">
        <f t="shared" si="9"/>
        <v>0</v>
      </c>
      <c r="P40" s="23">
        <f t="shared" si="10"/>
        <v>0</v>
      </c>
      <c r="Q40" s="23">
        <f t="shared" si="11"/>
        <v>21360</v>
      </c>
      <c r="R40" s="10">
        <f t="shared" si="12"/>
        <v>3200</v>
      </c>
      <c r="S40" s="10">
        <f t="shared" si="13"/>
        <v>17940</v>
      </c>
      <c r="T40" s="10">
        <f t="shared" si="14"/>
        <v>0</v>
      </c>
      <c r="U40" s="10">
        <f t="shared" si="15"/>
        <v>0</v>
      </c>
      <c r="V40" s="10">
        <f t="shared" si="16"/>
        <v>21140</v>
      </c>
      <c r="W40" s="28">
        <f t="shared" si="17"/>
        <v>6880</v>
      </c>
      <c r="X40" s="28">
        <f t="shared" si="18"/>
        <v>22080</v>
      </c>
      <c r="Y40" s="28">
        <f t="shared" si="19"/>
        <v>0</v>
      </c>
      <c r="Z40" s="28">
        <f t="shared" si="20"/>
        <v>0</v>
      </c>
      <c r="AA40" s="28">
        <f t="shared" si="21"/>
        <v>28960</v>
      </c>
      <c r="AB40" s="34">
        <v>16</v>
      </c>
      <c r="AC40" s="34">
        <v>4</v>
      </c>
      <c r="AD40" s="34">
        <v>7</v>
      </c>
      <c r="AE40" s="34">
        <v>9</v>
      </c>
      <c r="AF40" s="34">
        <v>9</v>
      </c>
      <c r="AG40" s="34">
        <v>8</v>
      </c>
      <c r="AH40" s="34">
        <v>9</v>
      </c>
      <c r="AI40" s="32">
        <f t="shared" si="25"/>
        <v>46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2">
        <f t="shared" si="22"/>
        <v>0</v>
      </c>
      <c r="AQ40" s="32">
        <f t="shared" si="26"/>
        <v>62</v>
      </c>
      <c r="AR40" s="35">
        <f t="shared" si="24"/>
        <v>3200</v>
      </c>
      <c r="AS40" s="35">
        <f t="shared" si="27"/>
        <v>3020</v>
      </c>
      <c r="AT40" s="33">
        <f t="shared" si="28"/>
        <v>2534</v>
      </c>
      <c r="AU40" s="33">
        <f t="shared" si="29"/>
        <v>3321</v>
      </c>
      <c r="AV40" s="35">
        <f t="shared" si="30"/>
        <v>7407</v>
      </c>
      <c r="AW40" s="33">
        <f t="shared" si="31"/>
        <v>3216</v>
      </c>
      <c r="AX40" s="33">
        <f t="shared" si="32"/>
        <v>4311</v>
      </c>
      <c r="AY40" s="35">
        <f t="shared" si="33"/>
        <v>23809</v>
      </c>
      <c r="AZ40" s="35">
        <f t="shared" si="34"/>
        <v>0</v>
      </c>
      <c r="BA40" s="35">
        <f t="shared" si="35"/>
        <v>0</v>
      </c>
      <c r="BB40" s="35">
        <f t="shared" si="36"/>
        <v>0</v>
      </c>
      <c r="BC40" s="35">
        <f t="shared" si="37"/>
        <v>0</v>
      </c>
      <c r="BD40" s="35">
        <f t="shared" si="38"/>
        <v>0</v>
      </c>
      <c r="BE40" s="35">
        <f t="shared" si="39"/>
        <v>0</v>
      </c>
      <c r="BF40" s="35">
        <f t="shared" si="40"/>
        <v>0</v>
      </c>
      <c r="BG40" s="35">
        <f t="shared" si="41"/>
        <v>27009</v>
      </c>
      <c r="BH40" s="36">
        <f t="shared" si="42"/>
        <v>244069</v>
      </c>
      <c r="BI40" s="47">
        <f t="shared" si="45"/>
        <v>244069</v>
      </c>
      <c r="BJ40" s="47">
        <f t="shared" si="45"/>
        <v>244069</v>
      </c>
      <c r="BK40" s="47">
        <f t="shared" si="45"/>
        <v>244069</v>
      </c>
      <c r="BL40" s="50">
        <f t="shared" si="23"/>
        <v>976276</v>
      </c>
      <c r="BM40" s="80"/>
      <c r="BN40" s="59"/>
      <c r="BO40" s="77"/>
      <c r="BP40" s="68"/>
      <c r="BQ40" s="77"/>
      <c r="BR40" s="90"/>
      <c r="BS40" s="68"/>
      <c r="BT40" s="98"/>
      <c r="BU40" s="68"/>
      <c r="BV40" s="98"/>
      <c r="BW40" s="101"/>
      <c r="BX40" s="94">
        <v>1</v>
      </c>
      <c r="BY40" s="101"/>
      <c r="BZ40" s="101"/>
      <c r="CA40" s="68"/>
      <c r="CB40" s="68"/>
      <c r="CC40" s="69"/>
    </row>
    <row r="41" spans="1:81" ht="23.25">
      <c r="A41" s="11">
        <v>33</v>
      </c>
      <c r="B41" s="41" t="s">
        <v>43</v>
      </c>
      <c r="C41" s="17">
        <v>10</v>
      </c>
      <c r="D41" s="17">
        <v>13</v>
      </c>
      <c r="E41" s="17">
        <v>0</v>
      </c>
      <c r="F41" s="17">
        <v>0</v>
      </c>
      <c r="G41" s="18">
        <f t="shared" si="0"/>
        <v>23</v>
      </c>
      <c r="H41" s="21">
        <f>SUM(C41*2200)</f>
        <v>22000</v>
      </c>
      <c r="I41" s="21">
        <f>SUM(D41*2400)</f>
        <v>31200</v>
      </c>
      <c r="J41" s="21">
        <f t="shared" si="4"/>
        <v>0</v>
      </c>
      <c r="K41" s="21">
        <f t="shared" si="5"/>
        <v>0</v>
      </c>
      <c r="L41" s="21">
        <f t="shared" si="6"/>
        <v>53200</v>
      </c>
      <c r="M41" s="23">
        <f t="shared" si="7"/>
        <v>3000</v>
      </c>
      <c r="N41" s="23">
        <f t="shared" si="8"/>
        <v>4680</v>
      </c>
      <c r="O41" s="23">
        <f t="shared" si="9"/>
        <v>0</v>
      </c>
      <c r="P41" s="23">
        <f t="shared" si="10"/>
        <v>0</v>
      </c>
      <c r="Q41" s="23">
        <f t="shared" si="11"/>
        <v>7680</v>
      </c>
      <c r="R41" s="10">
        <f t="shared" si="12"/>
        <v>2000</v>
      </c>
      <c r="S41" s="10">
        <f t="shared" si="13"/>
        <v>5070</v>
      </c>
      <c r="T41" s="10">
        <f t="shared" si="14"/>
        <v>0</v>
      </c>
      <c r="U41" s="10">
        <f t="shared" si="15"/>
        <v>0</v>
      </c>
      <c r="V41" s="10">
        <f t="shared" si="16"/>
        <v>7070</v>
      </c>
      <c r="W41" s="28">
        <f t="shared" si="17"/>
        <v>4300</v>
      </c>
      <c r="X41" s="28">
        <f t="shared" si="18"/>
        <v>6240</v>
      </c>
      <c r="Y41" s="28">
        <f t="shared" si="19"/>
        <v>0</v>
      </c>
      <c r="Z41" s="28">
        <f t="shared" si="20"/>
        <v>0</v>
      </c>
      <c r="AA41" s="28">
        <f t="shared" si="21"/>
        <v>10540</v>
      </c>
      <c r="AB41" s="34">
        <v>10</v>
      </c>
      <c r="AC41" s="34">
        <v>3</v>
      </c>
      <c r="AD41" s="34">
        <v>3</v>
      </c>
      <c r="AE41" s="34">
        <v>0</v>
      </c>
      <c r="AF41" s="34">
        <v>1</v>
      </c>
      <c r="AG41" s="34">
        <v>2</v>
      </c>
      <c r="AH41" s="34">
        <v>4</v>
      </c>
      <c r="AI41" s="32">
        <f t="shared" si="25"/>
        <v>13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2">
        <f t="shared" si="22"/>
        <v>0</v>
      </c>
      <c r="AQ41" s="32">
        <f t="shared" si="26"/>
        <v>23</v>
      </c>
      <c r="AR41" s="35">
        <f t="shared" si="24"/>
        <v>2000</v>
      </c>
      <c r="AS41" s="35">
        <f t="shared" si="27"/>
        <v>2265</v>
      </c>
      <c r="AT41" s="33">
        <f t="shared" si="28"/>
        <v>1086</v>
      </c>
      <c r="AU41" s="33">
        <f t="shared" si="29"/>
        <v>0</v>
      </c>
      <c r="AV41" s="35">
        <f t="shared" si="30"/>
        <v>823</v>
      </c>
      <c r="AW41" s="33">
        <f t="shared" si="31"/>
        <v>804</v>
      </c>
      <c r="AX41" s="33">
        <f t="shared" si="32"/>
        <v>1916</v>
      </c>
      <c r="AY41" s="35">
        <f t="shared" si="33"/>
        <v>6894</v>
      </c>
      <c r="AZ41" s="35">
        <f t="shared" si="34"/>
        <v>0</v>
      </c>
      <c r="BA41" s="35">
        <f t="shared" si="35"/>
        <v>0</v>
      </c>
      <c r="BB41" s="35">
        <f t="shared" si="36"/>
        <v>0</v>
      </c>
      <c r="BC41" s="35">
        <f t="shared" si="37"/>
        <v>0</v>
      </c>
      <c r="BD41" s="35">
        <f t="shared" si="38"/>
        <v>0</v>
      </c>
      <c r="BE41" s="35">
        <f t="shared" si="39"/>
        <v>0</v>
      </c>
      <c r="BF41" s="35">
        <f t="shared" si="40"/>
        <v>0</v>
      </c>
      <c r="BG41" s="35">
        <f t="shared" si="41"/>
        <v>8894</v>
      </c>
      <c r="BH41" s="36">
        <f t="shared" si="42"/>
        <v>87384</v>
      </c>
      <c r="BI41" s="47">
        <f t="shared" si="45"/>
        <v>87384</v>
      </c>
      <c r="BJ41" s="47">
        <f t="shared" si="45"/>
        <v>87384</v>
      </c>
      <c r="BK41" s="47">
        <f t="shared" si="45"/>
        <v>87384</v>
      </c>
      <c r="BL41" s="50">
        <f t="shared" si="23"/>
        <v>349536</v>
      </c>
      <c r="BM41" s="80"/>
      <c r="BN41" s="59"/>
      <c r="BO41" s="77"/>
      <c r="BP41" s="68"/>
      <c r="BQ41" s="77"/>
      <c r="BR41" s="90"/>
      <c r="BS41" s="68"/>
      <c r="BT41" s="98"/>
      <c r="BU41" s="68"/>
      <c r="BV41" s="98"/>
      <c r="BW41" s="101"/>
      <c r="BX41" s="94">
        <v>1</v>
      </c>
      <c r="BY41" s="101"/>
      <c r="BZ41" s="101"/>
      <c r="CA41" s="68"/>
      <c r="CB41" s="68"/>
      <c r="CC41" s="69"/>
    </row>
    <row r="42" spans="1:81" ht="23.25">
      <c r="A42" s="11">
        <v>34</v>
      </c>
      <c r="B42" s="41" t="s">
        <v>44</v>
      </c>
      <c r="C42" s="17">
        <v>0</v>
      </c>
      <c r="D42" s="17">
        <v>2327</v>
      </c>
      <c r="E42" s="17">
        <v>0</v>
      </c>
      <c r="F42" s="17">
        <v>0</v>
      </c>
      <c r="G42" s="18">
        <f t="shared" si="0"/>
        <v>2327</v>
      </c>
      <c r="H42" s="21">
        <f>C42*1700</f>
        <v>0</v>
      </c>
      <c r="I42" s="21">
        <f>D42*1900</f>
        <v>4421300</v>
      </c>
      <c r="J42" s="21">
        <f t="shared" si="4"/>
        <v>0</v>
      </c>
      <c r="K42" s="21">
        <f t="shared" si="5"/>
        <v>0</v>
      </c>
      <c r="L42" s="21">
        <f t="shared" si="6"/>
        <v>4421300</v>
      </c>
      <c r="M42" s="23">
        <f t="shared" si="7"/>
        <v>0</v>
      </c>
      <c r="N42" s="23">
        <f t="shared" si="8"/>
        <v>837720</v>
      </c>
      <c r="O42" s="23">
        <f t="shared" si="9"/>
        <v>0</v>
      </c>
      <c r="P42" s="23">
        <f t="shared" si="10"/>
        <v>0</v>
      </c>
      <c r="Q42" s="23">
        <f t="shared" si="11"/>
        <v>837720</v>
      </c>
      <c r="R42" s="10">
        <f t="shared" si="12"/>
        <v>0</v>
      </c>
      <c r="S42" s="10">
        <f t="shared" si="13"/>
        <v>907530</v>
      </c>
      <c r="T42" s="10">
        <f t="shared" si="14"/>
        <v>0</v>
      </c>
      <c r="U42" s="10">
        <f t="shared" si="15"/>
        <v>0</v>
      </c>
      <c r="V42" s="10">
        <f t="shared" si="16"/>
        <v>907530</v>
      </c>
      <c r="W42" s="28">
        <f t="shared" si="17"/>
        <v>0</v>
      </c>
      <c r="X42" s="28">
        <f t="shared" si="18"/>
        <v>1116960</v>
      </c>
      <c r="Y42" s="28">
        <f t="shared" si="19"/>
        <v>0</v>
      </c>
      <c r="Z42" s="28">
        <f t="shared" si="20"/>
        <v>0</v>
      </c>
      <c r="AA42" s="28">
        <f t="shared" si="21"/>
        <v>1116960</v>
      </c>
      <c r="AB42" s="34">
        <v>0</v>
      </c>
      <c r="AC42" s="34">
        <v>384</v>
      </c>
      <c r="AD42" s="34">
        <v>381</v>
      </c>
      <c r="AE42" s="34">
        <v>383</v>
      </c>
      <c r="AF42" s="34">
        <v>409</v>
      </c>
      <c r="AG42" s="34">
        <v>391</v>
      </c>
      <c r="AH42" s="34">
        <v>379</v>
      </c>
      <c r="AI42" s="32">
        <f t="shared" si="25"/>
        <v>2327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2">
        <f t="shared" si="22"/>
        <v>0</v>
      </c>
      <c r="AQ42" s="32">
        <f t="shared" si="26"/>
        <v>2327</v>
      </c>
      <c r="AR42" s="35">
        <f t="shared" si="24"/>
        <v>0</v>
      </c>
      <c r="AS42" s="35">
        <f t="shared" si="27"/>
        <v>289920</v>
      </c>
      <c r="AT42" s="33">
        <f t="shared" si="28"/>
        <v>137922</v>
      </c>
      <c r="AU42" s="33">
        <f t="shared" si="29"/>
        <v>141327</v>
      </c>
      <c r="AV42" s="35">
        <f t="shared" si="30"/>
        <v>336607</v>
      </c>
      <c r="AW42" s="33">
        <f t="shared" si="31"/>
        <v>157182</v>
      </c>
      <c r="AX42" s="33">
        <f t="shared" si="32"/>
        <v>181541</v>
      </c>
      <c r="AY42" s="35">
        <f t="shared" si="33"/>
        <v>1244499</v>
      </c>
      <c r="AZ42" s="35">
        <f t="shared" si="34"/>
        <v>0</v>
      </c>
      <c r="BA42" s="35">
        <f t="shared" si="35"/>
        <v>0</v>
      </c>
      <c r="BB42" s="35">
        <f t="shared" si="36"/>
        <v>0</v>
      </c>
      <c r="BC42" s="35">
        <f t="shared" si="37"/>
        <v>0</v>
      </c>
      <c r="BD42" s="35">
        <f t="shared" si="38"/>
        <v>0</v>
      </c>
      <c r="BE42" s="35">
        <f t="shared" si="39"/>
        <v>0</v>
      </c>
      <c r="BF42" s="35">
        <f t="shared" si="40"/>
        <v>0</v>
      </c>
      <c r="BG42" s="35">
        <f t="shared" si="41"/>
        <v>1244499</v>
      </c>
      <c r="BH42" s="36">
        <f t="shared" si="42"/>
        <v>8528009</v>
      </c>
      <c r="BI42" s="47">
        <f t="shared" si="45"/>
        <v>8528009</v>
      </c>
      <c r="BJ42" s="47">
        <f t="shared" si="45"/>
        <v>8528009</v>
      </c>
      <c r="BK42" s="47">
        <f t="shared" si="45"/>
        <v>8528009</v>
      </c>
      <c r="BL42" s="50">
        <f t="shared" si="23"/>
        <v>34112036</v>
      </c>
      <c r="BM42" s="80">
        <v>1</v>
      </c>
      <c r="BN42" s="59" t="s">
        <v>174</v>
      </c>
      <c r="BO42" s="77"/>
      <c r="BP42" s="68"/>
      <c r="BQ42" s="77"/>
      <c r="BR42" s="90">
        <v>1</v>
      </c>
      <c r="BS42" s="77">
        <v>1</v>
      </c>
      <c r="BT42" s="90">
        <v>1</v>
      </c>
      <c r="BU42" s="68"/>
      <c r="BV42" s="98"/>
      <c r="BW42" s="94">
        <v>1</v>
      </c>
      <c r="BX42" s="94"/>
      <c r="BY42" s="101"/>
      <c r="BZ42" s="101"/>
      <c r="CA42" s="68"/>
      <c r="CB42" s="68"/>
      <c r="CC42" s="69"/>
    </row>
    <row r="43" spans="1:81" ht="23.25">
      <c r="A43" s="40">
        <v>35</v>
      </c>
      <c r="B43" s="41" t="s">
        <v>45</v>
      </c>
      <c r="C43" s="17">
        <v>5</v>
      </c>
      <c r="D43" s="17">
        <v>24</v>
      </c>
      <c r="E43" s="17">
        <v>0</v>
      </c>
      <c r="F43" s="17">
        <v>0</v>
      </c>
      <c r="G43" s="18">
        <f aca="true" t="shared" si="46" ref="G43:G74">SUM(C43:F43)</f>
        <v>29</v>
      </c>
      <c r="H43" s="21">
        <f>SUM(C43*2200)</f>
        <v>11000</v>
      </c>
      <c r="I43" s="21">
        <f>SUM(D43*2400)</f>
        <v>57600</v>
      </c>
      <c r="J43" s="21">
        <f t="shared" si="4"/>
        <v>0</v>
      </c>
      <c r="K43" s="21">
        <f t="shared" si="5"/>
        <v>0</v>
      </c>
      <c r="L43" s="21">
        <f t="shared" si="6"/>
        <v>68600</v>
      </c>
      <c r="M43" s="23">
        <f t="shared" si="7"/>
        <v>1500</v>
      </c>
      <c r="N43" s="23">
        <f t="shared" si="8"/>
        <v>8640</v>
      </c>
      <c r="O43" s="23">
        <f t="shared" si="9"/>
        <v>0</v>
      </c>
      <c r="P43" s="23">
        <f t="shared" si="10"/>
        <v>0</v>
      </c>
      <c r="Q43" s="23">
        <f t="shared" si="11"/>
        <v>10140</v>
      </c>
      <c r="R43" s="10">
        <f t="shared" si="12"/>
        <v>1000</v>
      </c>
      <c r="S43" s="10">
        <f t="shared" si="13"/>
        <v>9360</v>
      </c>
      <c r="T43" s="10">
        <f t="shared" si="14"/>
        <v>0</v>
      </c>
      <c r="U43" s="10">
        <f t="shared" si="15"/>
        <v>0</v>
      </c>
      <c r="V43" s="10">
        <f t="shared" si="16"/>
        <v>10360</v>
      </c>
      <c r="W43" s="28">
        <f t="shared" si="17"/>
        <v>2150</v>
      </c>
      <c r="X43" s="28">
        <f t="shared" si="18"/>
        <v>11520</v>
      </c>
      <c r="Y43" s="28">
        <f t="shared" si="19"/>
        <v>0</v>
      </c>
      <c r="Z43" s="28">
        <f t="shared" si="20"/>
        <v>0</v>
      </c>
      <c r="AA43" s="28">
        <f t="shared" si="21"/>
        <v>13670</v>
      </c>
      <c r="AB43" s="34">
        <v>5</v>
      </c>
      <c r="AC43" s="34">
        <v>6</v>
      </c>
      <c r="AD43" s="34">
        <v>2</v>
      </c>
      <c r="AE43" s="34">
        <v>4</v>
      </c>
      <c r="AF43" s="34">
        <v>3</v>
      </c>
      <c r="AG43" s="34">
        <v>5</v>
      </c>
      <c r="AH43" s="34">
        <v>4</v>
      </c>
      <c r="AI43" s="32">
        <f t="shared" si="25"/>
        <v>24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2">
        <f t="shared" si="22"/>
        <v>0</v>
      </c>
      <c r="AQ43" s="32">
        <f t="shared" si="26"/>
        <v>29</v>
      </c>
      <c r="AR43" s="35">
        <f t="shared" si="24"/>
        <v>1000</v>
      </c>
      <c r="AS43" s="35">
        <f t="shared" si="27"/>
        <v>4530</v>
      </c>
      <c r="AT43" s="33">
        <f t="shared" si="28"/>
        <v>724</v>
      </c>
      <c r="AU43" s="33">
        <f t="shared" si="29"/>
        <v>1476</v>
      </c>
      <c r="AV43" s="35">
        <f t="shared" si="30"/>
        <v>2469</v>
      </c>
      <c r="AW43" s="33">
        <f t="shared" si="31"/>
        <v>2010</v>
      </c>
      <c r="AX43" s="33">
        <f t="shared" si="32"/>
        <v>1916</v>
      </c>
      <c r="AY43" s="35">
        <f t="shared" si="33"/>
        <v>13125</v>
      </c>
      <c r="AZ43" s="35">
        <f t="shared" si="34"/>
        <v>0</v>
      </c>
      <c r="BA43" s="35">
        <f t="shared" si="35"/>
        <v>0</v>
      </c>
      <c r="BB43" s="35">
        <f t="shared" si="36"/>
        <v>0</v>
      </c>
      <c r="BC43" s="35">
        <f t="shared" si="37"/>
        <v>0</v>
      </c>
      <c r="BD43" s="35">
        <f t="shared" si="38"/>
        <v>0</v>
      </c>
      <c r="BE43" s="35">
        <f t="shared" si="39"/>
        <v>0</v>
      </c>
      <c r="BF43" s="35">
        <f t="shared" si="40"/>
        <v>0</v>
      </c>
      <c r="BG43" s="35">
        <f t="shared" si="41"/>
        <v>14125</v>
      </c>
      <c r="BH43" s="36">
        <f t="shared" si="42"/>
        <v>116895</v>
      </c>
      <c r="BI43" s="47">
        <f t="shared" si="45"/>
        <v>116895</v>
      </c>
      <c r="BJ43" s="47">
        <f t="shared" si="45"/>
        <v>116895</v>
      </c>
      <c r="BK43" s="47">
        <f t="shared" si="45"/>
        <v>116895</v>
      </c>
      <c r="BL43" s="50">
        <f t="shared" si="23"/>
        <v>467580</v>
      </c>
      <c r="BM43" s="80"/>
      <c r="BN43" s="59"/>
      <c r="BO43" s="77"/>
      <c r="BP43" s="68"/>
      <c r="BQ43" s="77"/>
      <c r="BR43" s="90"/>
      <c r="BS43" s="68"/>
      <c r="BT43" s="98"/>
      <c r="BU43" s="68"/>
      <c r="BV43" s="98"/>
      <c r="BW43" s="101"/>
      <c r="BX43" s="94">
        <v>1</v>
      </c>
      <c r="BY43" s="101"/>
      <c r="BZ43" s="101"/>
      <c r="CA43" s="68"/>
      <c r="CB43" s="68"/>
      <c r="CC43" s="69"/>
    </row>
    <row r="44" spans="1:81" ht="23.25">
      <c r="A44" s="40">
        <v>36</v>
      </c>
      <c r="B44" s="41" t="s">
        <v>46</v>
      </c>
      <c r="C44" s="17">
        <v>7</v>
      </c>
      <c r="D44" s="17">
        <v>31</v>
      </c>
      <c r="E44" s="17">
        <v>0</v>
      </c>
      <c r="F44" s="17">
        <v>0</v>
      </c>
      <c r="G44" s="18">
        <f t="shared" si="46"/>
        <v>38</v>
      </c>
      <c r="H44" s="21">
        <f>SUM(C44*2200)</f>
        <v>15400</v>
      </c>
      <c r="I44" s="21">
        <f>SUM(D44*2400)</f>
        <v>74400</v>
      </c>
      <c r="J44" s="21">
        <f t="shared" si="4"/>
        <v>0</v>
      </c>
      <c r="K44" s="21">
        <f t="shared" si="5"/>
        <v>0</v>
      </c>
      <c r="L44" s="21">
        <f t="shared" si="6"/>
        <v>89800</v>
      </c>
      <c r="M44" s="23">
        <f t="shared" si="7"/>
        <v>2100</v>
      </c>
      <c r="N44" s="23">
        <f t="shared" si="8"/>
        <v>11160</v>
      </c>
      <c r="O44" s="23">
        <f t="shared" si="9"/>
        <v>0</v>
      </c>
      <c r="P44" s="23">
        <f t="shared" si="10"/>
        <v>0</v>
      </c>
      <c r="Q44" s="23">
        <f t="shared" si="11"/>
        <v>13260</v>
      </c>
      <c r="R44" s="10">
        <f t="shared" si="12"/>
        <v>1400</v>
      </c>
      <c r="S44" s="10">
        <f t="shared" si="13"/>
        <v>12090</v>
      </c>
      <c r="T44" s="10">
        <f t="shared" si="14"/>
        <v>0</v>
      </c>
      <c r="U44" s="10">
        <f t="shared" si="15"/>
        <v>0</v>
      </c>
      <c r="V44" s="10">
        <f t="shared" si="16"/>
        <v>13490</v>
      </c>
      <c r="W44" s="28">
        <f t="shared" si="17"/>
        <v>3010</v>
      </c>
      <c r="X44" s="28">
        <f t="shared" si="18"/>
        <v>14880</v>
      </c>
      <c r="Y44" s="28">
        <f t="shared" si="19"/>
        <v>0</v>
      </c>
      <c r="Z44" s="28">
        <f t="shared" si="20"/>
        <v>0</v>
      </c>
      <c r="AA44" s="28">
        <f t="shared" si="21"/>
        <v>17890</v>
      </c>
      <c r="AB44" s="34">
        <v>7</v>
      </c>
      <c r="AC44" s="34">
        <v>4</v>
      </c>
      <c r="AD44" s="34">
        <v>4</v>
      </c>
      <c r="AE44" s="34">
        <v>1</v>
      </c>
      <c r="AF44" s="34">
        <v>8</v>
      </c>
      <c r="AG44" s="34">
        <v>7</v>
      </c>
      <c r="AH44" s="34">
        <v>7</v>
      </c>
      <c r="AI44" s="32">
        <f t="shared" si="25"/>
        <v>31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2">
        <f t="shared" si="22"/>
        <v>0</v>
      </c>
      <c r="AQ44" s="32">
        <f t="shared" si="26"/>
        <v>38</v>
      </c>
      <c r="AR44" s="35">
        <f t="shared" si="24"/>
        <v>1400</v>
      </c>
      <c r="AS44" s="35">
        <f t="shared" si="27"/>
        <v>3020</v>
      </c>
      <c r="AT44" s="33">
        <f t="shared" si="28"/>
        <v>1448</v>
      </c>
      <c r="AU44" s="33">
        <f t="shared" si="29"/>
        <v>369</v>
      </c>
      <c r="AV44" s="35">
        <f t="shared" si="30"/>
        <v>6584</v>
      </c>
      <c r="AW44" s="33">
        <f t="shared" si="31"/>
        <v>2814</v>
      </c>
      <c r="AX44" s="33">
        <f t="shared" si="32"/>
        <v>3353</v>
      </c>
      <c r="AY44" s="35">
        <f t="shared" si="33"/>
        <v>17588</v>
      </c>
      <c r="AZ44" s="35">
        <f t="shared" si="34"/>
        <v>0</v>
      </c>
      <c r="BA44" s="35">
        <f t="shared" si="35"/>
        <v>0</v>
      </c>
      <c r="BB44" s="35">
        <f t="shared" si="36"/>
        <v>0</v>
      </c>
      <c r="BC44" s="35">
        <f t="shared" si="37"/>
        <v>0</v>
      </c>
      <c r="BD44" s="35">
        <f t="shared" si="38"/>
        <v>0</v>
      </c>
      <c r="BE44" s="35">
        <f t="shared" si="39"/>
        <v>0</v>
      </c>
      <c r="BF44" s="35">
        <f t="shared" si="40"/>
        <v>0</v>
      </c>
      <c r="BG44" s="35">
        <f t="shared" si="41"/>
        <v>18988</v>
      </c>
      <c r="BH44" s="36">
        <f t="shared" si="42"/>
        <v>153428</v>
      </c>
      <c r="BI44" s="47">
        <f t="shared" si="45"/>
        <v>153428</v>
      </c>
      <c r="BJ44" s="47">
        <f t="shared" si="45"/>
        <v>153428</v>
      </c>
      <c r="BK44" s="47">
        <f t="shared" si="45"/>
        <v>153428</v>
      </c>
      <c r="BL44" s="50">
        <f t="shared" si="23"/>
        <v>613712</v>
      </c>
      <c r="BM44" s="80"/>
      <c r="BN44" s="59"/>
      <c r="BO44" s="77"/>
      <c r="BP44" s="68"/>
      <c r="BQ44" s="77"/>
      <c r="BR44" s="90"/>
      <c r="BS44" s="68"/>
      <c r="BT44" s="98"/>
      <c r="BU44" s="68"/>
      <c r="BV44" s="98"/>
      <c r="BW44" s="101"/>
      <c r="BX44" s="94">
        <v>1</v>
      </c>
      <c r="BY44" s="101"/>
      <c r="BZ44" s="101"/>
      <c r="CA44" s="68"/>
      <c r="CB44" s="68"/>
      <c r="CC44" s="69"/>
    </row>
    <row r="45" spans="1:81" ht="23.25">
      <c r="A45" s="11">
        <v>37</v>
      </c>
      <c r="B45" s="41" t="s">
        <v>47</v>
      </c>
      <c r="C45" s="17">
        <v>5</v>
      </c>
      <c r="D45" s="17">
        <v>23</v>
      </c>
      <c r="E45" s="17">
        <v>0</v>
      </c>
      <c r="F45" s="17">
        <v>0</v>
      </c>
      <c r="G45" s="18">
        <f t="shared" si="46"/>
        <v>28</v>
      </c>
      <c r="H45" s="21">
        <f>SUM(C45*2200)</f>
        <v>11000</v>
      </c>
      <c r="I45" s="21">
        <f>SUM(D45*2400)</f>
        <v>55200</v>
      </c>
      <c r="J45" s="21">
        <f t="shared" si="4"/>
        <v>0</v>
      </c>
      <c r="K45" s="21">
        <f t="shared" si="5"/>
        <v>0</v>
      </c>
      <c r="L45" s="21">
        <f t="shared" si="6"/>
        <v>66200</v>
      </c>
      <c r="M45" s="23">
        <f t="shared" si="7"/>
        <v>1500</v>
      </c>
      <c r="N45" s="23">
        <f t="shared" si="8"/>
        <v>8280</v>
      </c>
      <c r="O45" s="23">
        <f t="shared" si="9"/>
        <v>0</v>
      </c>
      <c r="P45" s="23">
        <f t="shared" si="10"/>
        <v>0</v>
      </c>
      <c r="Q45" s="23">
        <f t="shared" si="11"/>
        <v>9780</v>
      </c>
      <c r="R45" s="10">
        <f t="shared" si="12"/>
        <v>1000</v>
      </c>
      <c r="S45" s="10">
        <f t="shared" si="13"/>
        <v>8970</v>
      </c>
      <c r="T45" s="10">
        <f t="shared" si="14"/>
        <v>0</v>
      </c>
      <c r="U45" s="10">
        <f t="shared" si="15"/>
        <v>0</v>
      </c>
      <c r="V45" s="10">
        <f t="shared" si="16"/>
        <v>9970</v>
      </c>
      <c r="W45" s="28">
        <f t="shared" si="17"/>
        <v>2150</v>
      </c>
      <c r="X45" s="28">
        <f t="shared" si="18"/>
        <v>11040</v>
      </c>
      <c r="Y45" s="28">
        <f t="shared" si="19"/>
        <v>0</v>
      </c>
      <c r="Z45" s="28">
        <f t="shared" si="20"/>
        <v>0</v>
      </c>
      <c r="AA45" s="28">
        <f t="shared" si="21"/>
        <v>13190</v>
      </c>
      <c r="AB45" s="34">
        <v>5</v>
      </c>
      <c r="AC45" s="34">
        <v>3</v>
      </c>
      <c r="AD45" s="34">
        <v>4</v>
      </c>
      <c r="AE45" s="34">
        <v>4</v>
      </c>
      <c r="AF45" s="34">
        <v>4</v>
      </c>
      <c r="AG45" s="34">
        <v>2</v>
      </c>
      <c r="AH45" s="34">
        <v>6</v>
      </c>
      <c r="AI45" s="32">
        <f t="shared" si="25"/>
        <v>23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2">
        <f t="shared" si="22"/>
        <v>0</v>
      </c>
      <c r="AQ45" s="32">
        <f t="shared" si="26"/>
        <v>28</v>
      </c>
      <c r="AR45" s="35">
        <f t="shared" si="24"/>
        <v>1000</v>
      </c>
      <c r="AS45" s="35">
        <f t="shared" si="27"/>
        <v>2265</v>
      </c>
      <c r="AT45" s="33">
        <f t="shared" si="28"/>
        <v>1448</v>
      </c>
      <c r="AU45" s="33">
        <f t="shared" si="29"/>
        <v>1476</v>
      </c>
      <c r="AV45" s="35">
        <f t="shared" si="30"/>
        <v>3292</v>
      </c>
      <c r="AW45" s="33">
        <f t="shared" si="31"/>
        <v>804</v>
      </c>
      <c r="AX45" s="33">
        <f t="shared" si="32"/>
        <v>2874</v>
      </c>
      <c r="AY45" s="35">
        <f t="shared" si="33"/>
        <v>12159</v>
      </c>
      <c r="AZ45" s="35">
        <f t="shared" si="34"/>
        <v>0</v>
      </c>
      <c r="BA45" s="35">
        <f t="shared" si="35"/>
        <v>0</v>
      </c>
      <c r="BB45" s="35">
        <f t="shared" si="36"/>
        <v>0</v>
      </c>
      <c r="BC45" s="35">
        <f t="shared" si="37"/>
        <v>0</v>
      </c>
      <c r="BD45" s="35">
        <f t="shared" si="38"/>
        <v>0</v>
      </c>
      <c r="BE45" s="35">
        <f t="shared" si="39"/>
        <v>0</v>
      </c>
      <c r="BF45" s="35">
        <f t="shared" si="40"/>
        <v>0</v>
      </c>
      <c r="BG45" s="35">
        <f t="shared" si="41"/>
        <v>13159</v>
      </c>
      <c r="BH45" s="36">
        <f t="shared" si="42"/>
        <v>112299</v>
      </c>
      <c r="BI45" s="47">
        <f t="shared" si="45"/>
        <v>112299</v>
      </c>
      <c r="BJ45" s="47">
        <f t="shared" si="45"/>
        <v>112299</v>
      </c>
      <c r="BK45" s="47">
        <f t="shared" si="45"/>
        <v>112299</v>
      </c>
      <c r="BL45" s="50">
        <f t="shared" si="23"/>
        <v>449196</v>
      </c>
      <c r="BM45" s="80"/>
      <c r="BN45" s="59"/>
      <c r="BO45" s="77"/>
      <c r="BP45" s="68"/>
      <c r="BQ45" s="77"/>
      <c r="BR45" s="90"/>
      <c r="BS45" s="68"/>
      <c r="BT45" s="98"/>
      <c r="BU45" s="68"/>
      <c r="BV45" s="98"/>
      <c r="BW45" s="101"/>
      <c r="BX45" s="94">
        <v>1</v>
      </c>
      <c r="BY45" s="101"/>
      <c r="BZ45" s="101"/>
      <c r="CA45" s="68"/>
      <c r="CB45" s="68"/>
      <c r="CC45" s="69"/>
    </row>
    <row r="46" spans="1:81" ht="23.25">
      <c r="A46" s="11">
        <v>38</v>
      </c>
      <c r="B46" s="41" t="s">
        <v>48</v>
      </c>
      <c r="C46" s="17">
        <v>15</v>
      </c>
      <c r="D46" s="17">
        <v>23</v>
      </c>
      <c r="E46" s="17">
        <v>0</v>
      </c>
      <c r="F46" s="17">
        <v>0</v>
      </c>
      <c r="G46" s="18">
        <f t="shared" si="46"/>
        <v>38</v>
      </c>
      <c r="H46" s="21">
        <f>SUM(C46*2200)</f>
        <v>33000</v>
      </c>
      <c r="I46" s="21">
        <f>SUM(D46*2400)</f>
        <v>55200</v>
      </c>
      <c r="J46" s="21">
        <f t="shared" si="4"/>
        <v>0</v>
      </c>
      <c r="K46" s="21">
        <f t="shared" si="5"/>
        <v>0</v>
      </c>
      <c r="L46" s="21">
        <f t="shared" si="6"/>
        <v>88200</v>
      </c>
      <c r="M46" s="23">
        <f t="shared" si="7"/>
        <v>4500</v>
      </c>
      <c r="N46" s="23">
        <f t="shared" si="8"/>
        <v>8280</v>
      </c>
      <c r="O46" s="23">
        <f t="shared" si="9"/>
        <v>0</v>
      </c>
      <c r="P46" s="23">
        <f t="shared" si="10"/>
        <v>0</v>
      </c>
      <c r="Q46" s="23">
        <f t="shared" si="11"/>
        <v>12780</v>
      </c>
      <c r="R46" s="10">
        <f t="shared" si="12"/>
        <v>3000</v>
      </c>
      <c r="S46" s="10">
        <f t="shared" si="13"/>
        <v>8970</v>
      </c>
      <c r="T46" s="10">
        <f t="shared" si="14"/>
        <v>0</v>
      </c>
      <c r="U46" s="10">
        <f t="shared" si="15"/>
        <v>0</v>
      </c>
      <c r="V46" s="10">
        <f t="shared" si="16"/>
        <v>11970</v>
      </c>
      <c r="W46" s="28">
        <f t="shared" si="17"/>
        <v>6450</v>
      </c>
      <c r="X46" s="28">
        <f t="shared" si="18"/>
        <v>11040</v>
      </c>
      <c r="Y46" s="28">
        <f t="shared" si="19"/>
        <v>0</v>
      </c>
      <c r="Z46" s="28">
        <f t="shared" si="20"/>
        <v>0</v>
      </c>
      <c r="AA46" s="28">
        <f t="shared" si="21"/>
        <v>17490</v>
      </c>
      <c r="AB46" s="34">
        <v>15</v>
      </c>
      <c r="AC46" s="34">
        <v>4</v>
      </c>
      <c r="AD46" s="34">
        <v>3</v>
      </c>
      <c r="AE46" s="34">
        <v>3</v>
      </c>
      <c r="AF46" s="34">
        <v>3</v>
      </c>
      <c r="AG46" s="34">
        <v>4</v>
      </c>
      <c r="AH46" s="34">
        <v>6</v>
      </c>
      <c r="AI46" s="32">
        <f t="shared" si="25"/>
        <v>23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2">
        <f t="shared" si="22"/>
        <v>0</v>
      </c>
      <c r="AQ46" s="32">
        <f t="shared" si="26"/>
        <v>38</v>
      </c>
      <c r="AR46" s="35">
        <f t="shared" si="24"/>
        <v>3000</v>
      </c>
      <c r="AS46" s="35">
        <f t="shared" si="27"/>
        <v>3020</v>
      </c>
      <c r="AT46" s="33">
        <f t="shared" si="28"/>
        <v>1086</v>
      </c>
      <c r="AU46" s="33">
        <f t="shared" si="29"/>
        <v>1107</v>
      </c>
      <c r="AV46" s="35">
        <f t="shared" si="30"/>
        <v>2469</v>
      </c>
      <c r="AW46" s="33">
        <f t="shared" si="31"/>
        <v>1608</v>
      </c>
      <c r="AX46" s="33">
        <f t="shared" si="32"/>
        <v>2874</v>
      </c>
      <c r="AY46" s="35">
        <f t="shared" si="33"/>
        <v>12164</v>
      </c>
      <c r="AZ46" s="35">
        <f t="shared" si="34"/>
        <v>0</v>
      </c>
      <c r="BA46" s="35">
        <f t="shared" si="35"/>
        <v>0</v>
      </c>
      <c r="BB46" s="35">
        <f t="shared" si="36"/>
        <v>0</v>
      </c>
      <c r="BC46" s="35">
        <f t="shared" si="37"/>
        <v>0</v>
      </c>
      <c r="BD46" s="35">
        <f t="shared" si="38"/>
        <v>0</v>
      </c>
      <c r="BE46" s="35">
        <f t="shared" si="39"/>
        <v>0</v>
      </c>
      <c r="BF46" s="35">
        <f t="shared" si="40"/>
        <v>0</v>
      </c>
      <c r="BG46" s="35">
        <f t="shared" si="41"/>
        <v>15164</v>
      </c>
      <c r="BH46" s="36">
        <f t="shared" si="42"/>
        <v>145604</v>
      </c>
      <c r="BI46" s="47">
        <f t="shared" si="45"/>
        <v>145604</v>
      </c>
      <c r="BJ46" s="47">
        <f t="shared" si="45"/>
        <v>145604</v>
      </c>
      <c r="BK46" s="47">
        <f t="shared" si="45"/>
        <v>145604</v>
      </c>
      <c r="BL46" s="50">
        <f t="shared" si="23"/>
        <v>582416</v>
      </c>
      <c r="BM46" s="80"/>
      <c r="BN46" s="59"/>
      <c r="BO46" s="77"/>
      <c r="BP46" s="68"/>
      <c r="BQ46" s="77"/>
      <c r="BR46" s="90"/>
      <c r="BS46" s="68"/>
      <c r="BT46" s="98"/>
      <c r="BU46" s="68"/>
      <c r="BV46" s="98"/>
      <c r="BW46" s="101"/>
      <c r="BX46" s="94">
        <v>1</v>
      </c>
      <c r="BY46" s="101"/>
      <c r="BZ46" s="101"/>
      <c r="CA46" s="68"/>
      <c r="CB46" s="68"/>
      <c r="CC46" s="69"/>
    </row>
    <row r="47" spans="1:81" ht="23.25">
      <c r="A47" s="11">
        <v>39</v>
      </c>
      <c r="B47" s="41" t="s">
        <v>49</v>
      </c>
      <c r="C47" s="17">
        <v>25</v>
      </c>
      <c r="D47" s="17">
        <v>58</v>
      </c>
      <c r="E47" s="17">
        <v>0</v>
      </c>
      <c r="F47" s="17">
        <v>0</v>
      </c>
      <c r="G47" s="18">
        <f t="shared" si="46"/>
        <v>83</v>
      </c>
      <c r="H47" s="21">
        <f>SUM(C47*2200)</f>
        <v>55000</v>
      </c>
      <c r="I47" s="21">
        <f>SUM(D47*2400)</f>
        <v>139200</v>
      </c>
      <c r="J47" s="21">
        <f t="shared" si="4"/>
        <v>0</v>
      </c>
      <c r="K47" s="21">
        <f t="shared" si="5"/>
        <v>0</v>
      </c>
      <c r="L47" s="21">
        <f t="shared" si="6"/>
        <v>194200</v>
      </c>
      <c r="M47" s="23">
        <f t="shared" si="7"/>
        <v>7500</v>
      </c>
      <c r="N47" s="23">
        <f t="shared" si="8"/>
        <v>20880</v>
      </c>
      <c r="O47" s="23">
        <f t="shared" si="9"/>
        <v>0</v>
      </c>
      <c r="P47" s="23">
        <f t="shared" si="10"/>
        <v>0</v>
      </c>
      <c r="Q47" s="23">
        <f t="shared" si="11"/>
        <v>28380</v>
      </c>
      <c r="R47" s="10">
        <f t="shared" si="12"/>
        <v>5000</v>
      </c>
      <c r="S47" s="10">
        <f t="shared" si="13"/>
        <v>22620</v>
      </c>
      <c r="T47" s="10">
        <f t="shared" si="14"/>
        <v>0</v>
      </c>
      <c r="U47" s="10">
        <f t="shared" si="15"/>
        <v>0</v>
      </c>
      <c r="V47" s="10">
        <f t="shared" si="16"/>
        <v>27620</v>
      </c>
      <c r="W47" s="28">
        <f t="shared" si="17"/>
        <v>10750</v>
      </c>
      <c r="X47" s="28">
        <f t="shared" si="18"/>
        <v>27840</v>
      </c>
      <c r="Y47" s="28">
        <f t="shared" si="19"/>
        <v>0</v>
      </c>
      <c r="Z47" s="28">
        <f t="shared" si="20"/>
        <v>0</v>
      </c>
      <c r="AA47" s="28">
        <f t="shared" si="21"/>
        <v>38590</v>
      </c>
      <c r="AB47" s="34">
        <v>25</v>
      </c>
      <c r="AC47" s="34">
        <v>12</v>
      </c>
      <c r="AD47" s="34">
        <v>6</v>
      </c>
      <c r="AE47" s="34">
        <v>6</v>
      </c>
      <c r="AF47" s="34">
        <v>14</v>
      </c>
      <c r="AG47" s="34">
        <v>5</v>
      </c>
      <c r="AH47" s="34">
        <v>15</v>
      </c>
      <c r="AI47" s="32">
        <f t="shared" si="25"/>
        <v>58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2">
        <f t="shared" si="22"/>
        <v>0</v>
      </c>
      <c r="AQ47" s="32">
        <f t="shared" si="26"/>
        <v>83</v>
      </c>
      <c r="AR47" s="35">
        <f t="shared" si="24"/>
        <v>5000</v>
      </c>
      <c r="AS47" s="35">
        <f t="shared" si="27"/>
        <v>9060</v>
      </c>
      <c r="AT47" s="33">
        <f t="shared" si="28"/>
        <v>2172</v>
      </c>
      <c r="AU47" s="33">
        <f t="shared" si="29"/>
        <v>2214</v>
      </c>
      <c r="AV47" s="35">
        <f t="shared" si="30"/>
        <v>11522</v>
      </c>
      <c r="AW47" s="33">
        <f t="shared" si="31"/>
        <v>2010</v>
      </c>
      <c r="AX47" s="33">
        <f t="shared" si="32"/>
        <v>7185</v>
      </c>
      <c r="AY47" s="35">
        <f t="shared" si="33"/>
        <v>34163</v>
      </c>
      <c r="AZ47" s="35">
        <f t="shared" si="34"/>
        <v>0</v>
      </c>
      <c r="BA47" s="35">
        <f t="shared" si="35"/>
        <v>0</v>
      </c>
      <c r="BB47" s="35">
        <f t="shared" si="36"/>
        <v>0</v>
      </c>
      <c r="BC47" s="35">
        <f t="shared" si="37"/>
        <v>0</v>
      </c>
      <c r="BD47" s="35">
        <f t="shared" si="38"/>
        <v>0</v>
      </c>
      <c r="BE47" s="35">
        <f t="shared" si="39"/>
        <v>0</v>
      </c>
      <c r="BF47" s="35">
        <f t="shared" si="40"/>
        <v>0</v>
      </c>
      <c r="BG47" s="35">
        <f t="shared" si="41"/>
        <v>39163</v>
      </c>
      <c r="BH47" s="36">
        <f t="shared" si="42"/>
        <v>327953</v>
      </c>
      <c r="BI47" s="47">
        <f t="shared" si="45"/>
        <v>327953</v>
      </c>
      <c r="BJ47" s="47">
        <f t="shared" si="45"/>
        <v>327953</v>
      </c>
      <c r="BK47" s="47">
        <f t="shared" si="45"/>
        <v>327953</v>
      </c>
      <c r="BL47" s="50">
        <f t="shared" si="23"/>
        <v>1311812</v>
      </c>
      <c r="BM47" s="80"/>
      <c r="BN47" s="59"/>
      <c r="BO47" s="77"/>
      <c r="BP47" s="68"/>
      <c r="BQ47" s="77"/>
      <c r="BR47" s="90"/>
      <c r="BS47" s="68"/>
      <c r="BT47" s="98"/>
      <c r="BU47" s="68"/>
      <c r="BV47" s="98"/>
      <c r="BW47" s="101"/>
      <c r="BX47" s="94">
        <v>1</v>
      </c>
      <c r="BY47" s="101"/>
      <c r="BZ47" s="101"/>
      <c r="CA47" s="68"/>
      <c r="CB47" s="68"/>
      <c r="CC47" s="69"/>
    </row>
    <row r="48" spans="1:81" ht="23.25">
      <c r="A48" s="40">
        <v>40</v>
      </c>
      <c r="B48" s="41" t="s">
        <v>51</v>
      </c>
      <c r="C48" s="17">
        <v>41</v>
      </c>
      <c r="D48" s="17">
        <v>136</v>
      </c>
      <c r="E48" s="17">
        <v>51</v>
      </c>
      <c r="F48" s="17">
        <v>0</v>
      </c>
      <c r="G48" s="18">
        <f t="shared" si="46"/>
        <v>228</v>
      </c>
      <c r="H48" s="21">
        <f>C48*1700</f>
        <v>69700</v>
      </c>
      <c r="I48" s="21">
        <f>D48*1900</f>
        <v>258400</v>
      </c>
      <c r="J48" s="21">
        <f>E48*4500</f>
        <v>229500</v>
      </c>
      <c r="K48" s="21">
        <f t="shared" si="5"/>
        <v>0</v>
      </c>
      <c r="L48" s="21">
        <f t="shared" si="6"/>
        <v>557600</v>
      </c>
      <c r="M48" s="23">
        <f t="shared" si="7"/>
        <v>12300</v>
      </c>
      <c r="N48" s="23">
        <f t="shared" si="8"/>
        <v>48960</v>
      </c>
      <c r="O48" s="23">
        <f t="shared" si="9"/>
        <v>22950</v>
      </c>
      <c r="P48" s="23">
        <f t="shared" si="10"/>
        <v>0</v>
      </c>
      <c r="Q48" s="23">
        <f t="shared" si="11"/>
        <v>84210</v>
      </c>
      <c r="R48" s="10">
        <f t="shared" si="12"/>
        <v>8200</v>
      </c>
      <c r="S48" s="10">
        <f t="shared" si="13"/>
        <v>53040</v>
      </c>
      <c r="T48" s="10">
        <f t="shared" si="14"/>
        <v>21420</v>
      </c>
      <c r="U48" s="10">
        <f t="shared" si="15"/>
        <v>0</v>
      </c>
      <c r="V48" s="10">
        <f t="shared" si="16"/>
        <v>82660</v>
      </c>
      <c r="W48" s="28">
        <f t="shared" si="17"/>
        <v>17630</v>
      </c>
      <c r="X48" s="28">
        <f t="shared" si="18"/>
        <v>65280</v>
      </c>
      <c r="Y48" s="28">
        <f t="shared" si="19"/>
        <v>44880</v>
      </c>
      <c r="Z48" s="28">
        <f t="shared" si="20"/>
        <v>0</v>
      </c>
      <c r="AA48" s="28">
        <f t="shared" si="21"/>
        <v>127790</v>
      </c>
      <c r="AB48" s="34">
        <v>41</v>
      </c>
      <c r="AC48" s="34">
        <v>17</v>
      </c>
      <c r="AD48" s="34">
        <v>23</v>
      </c>
      <c r="AE48" s="34">
        <v>21</v>
      </c>
      <c r="AF48" s="34">
        <v>22</v>
      </c>
      <c r="AG48" s="34">
        <v>21</v>
      </c>
      <c r="AH48" s="34">
        <v>32</v>
      </c>
      <c r="AI48" s="32">
        <f t="shared" si="25"/>
        <v>136</v>
      </c>
      <c r="AJ48" s="34">
        <v>17</v>
      </c>
      <c r="AK48" s="34">
        <v>19</v>
      </c>
      <c r="AL48" s="34">
        <v>15</v>
      </c>
      <c r="AM48" s="34">
        <v>0</v>
      </c>
      <c r="AN48" s="34">
        <v>0</v>
      </c>
      <c r="AO48" s="34">
        <v>0</v>
      </c>
      <c r="AP48" s="32">
        <f t="shared" si="22"/>
        <v>51</v>
      </c>
      <c r="AQ48" s="32">
        <f t="shared" si="26"/>
        <v>228</v>
      </c>
      <c r="AR48" s="35">
        <f t="shared" si="24"/>
        <v>8200</v>
      </c>
      <c r="AS48" s="35">
        <f t="shared" si="27"/>
        <v>12835</v>
      </c>
      <c r="AT48" s="33">
        <f t="shared" si="28"/>
        <v>8326</v>
      </c>
      <c r="AU48" s="33">
        <f t="shared" si="29"/>
        <v>7749</v>
      </c>
      <c r="AV48" s="35">
        <f t="shared" si="30"/>
        <v>18106</v>
      </c>
      <c r="AW48" s="33">
        <f t="shared" si="31"/>
        <v>8442</v>
      </c>
      <c r="AX48" s="33">
        <f t="shared" si="32"/>
        <v>15328</v>
      </c>
      <c r="AY48" s="35">
        <f t="shared" si="33"/>
        <v>70786</v>
      </c>
      <c r="AZ48" s="35">
        <f t="shared" si="34"/>
        <v>15708</v>
      </c>
      <c r="BA48" s="35">
        <f t="shared" si="35"/>
        <v>3211</v>
      </c>
      <c r="BB48" s="35">
        <f t="shared" si="36"/>
        <v>2520</v>
      </c>
      <c r="BC48" s="35">
        <f t="shared" si="37"/>
        <v>0</v>
      </c>
      <c r="BD48" s="35">
        <f t="shared" si="38"/>
        <v>0</v>
      </c>
      <c r="BE48" s="35">
        <f t="shared" si="39"/>
        <v>0</v>
      </c>
      <c r="BF48" s="35">
        <f t="shared" si="40"/>
        <v>21439</v>
      </c>
      <c r="BG48" s="35">
        <f t="shared" si="41"/>
        <v>100425</v>
      </c>
      <c r="BH48" s="36">
        <f t="shared" si="42"/>
        <v>952685</v>
      </c>
      <c r="BI48" s="47">
        <f t="shared" si="45"/>
        <v>952685</v>
      </c>
      <c r="BJ48" s="47">
        <f t="shared" si="45"/>
        <v>952685</v>
      </c>
      <c r="BK48" s="47">
        <f t="shared" si="45"/>
        <v>952685</v>
      </c>
      <c r="BL48" s="50">
        <f t="shared" si="23"/>
        <v>3810740</v>
      </c>
      <c r="BM48" s="80"/>
      <c r="BN48" s="59"/>
      <c r="BO48" s="77"/>
      <c r="BP48" s="68"/>
      <c r="BQ48" s="77">
        <v>1</v>
      </c>
      <c r="BR48" s="90"/>
      <c r="BS48" s="68"/>
      <c r="BT48" s="98"/>
      <c r="BU48" s="68"/>
      <c r="BV48" s="98"/>
      <c r="BW48" s="101"/>
      <c r="BX48" s="94">
        <v>1</v>
      </c>
      <c r="BY48" s="101"/>
      <c r="BZ48" s="101"/>
      <c r="CA48" s="68"/>
      <c r="CB48" s="68"/>
      <c r="CC48" s="69"/>
    </row>
    <row r="49" spans="1:81" ht="23.25">
      <c r="A49" s="40">
        <v>41</v>
      </c>
      <c r="B49" s="41" t="s">
        <v>52</v>
      </c>
      <c r="C49" s="17">
        <v>5</v>
      </c>
      <c r="D49" s="17">
        <v>25</v>
      </c>
      <c r="E49" s="17">
        <v>0</v>
      </c>
      <c r="F49" s="17">
        <v>0</v>
      </c>
      <c r="G49" s="18">
        <f t="shared" si="46"/>
        <v>30</v>
      </c>
      <c r="H49" s="21">
        <f>SUM(C49*2200)</f>
        <v>11000</v>
      </c>
      <c r="I49" s="21">
        <f>SUM(D49*2400)</f>
        <v>60000</v>
      </c>
      <c r="J49" s="21">
        <f t="shared" si="4"/>
        <v>0</v>
      </c>
      <c r="K49" s="21">
        <f t="shared" si="5"/>
        <v>0</v>
      </c>
      <c r="L49" s="21">
        <f t="shared" si="6"/>
        <v>71000</v>
      </c>
      <c r="M49" s="23">
        <f t="shared" si="7"/>
        <v>1500</v>
      </c>
      <c r="N49" s="23">
        <f t="shared" si="8"/>
        <v>9000</v>
      </c>
      <c r="O49" s="23">
        <f t="shared" si="9"/>
        <v>0</v>
      </c>
      <c r="P49" s="23">
        <f t="shared" si="10"/>
        <v>0</v>
      </c>
      <c r="Q49" s="23">
        <f t="shared" si="11"/>
        <v>10500</v>
      </c>
      <c r="R49" s="10">
        <f t="shared" si="12"/>
        <v>1000</v>
      </c>
      <c r="S49" s="10">
        <f t="shared" si="13"/>
        <v>9750</v>
      </c>
      <c r="T49" s="10">
        <f t="shared" si="14"/>
        <v>0</v>
      </c>
      <c r="U49" s="10">
        <f t="shared" si="15"/>
        <v>0</v>
      </c>
      <c r="V49" s="10">
        <f t="shared" si="16"/>
        <v>10750</v>
      </c>
      <c r="W49" s="28">
        <f t="shared" si="17"/>
        <v>2150</v>
      </c>
      <c r="X49" s="28">
        <f t="shared" si="18"/>
        <v>12000</v>
      </c>
      <c r="Y49" s="28">
        <f t="shared" si="19"/>
        <v>0</v>
      </c>
      <c r="Z49" s="28">
        <f t="shared" si="20"/>
        <v>0</v>
      </c>
      <c r="AA49" s="28">
        <f t="shared" si="21"/>
        <v>14150</v>
      </c>
      <c r="AB49" s="34">
        <v>5</v>
      </c>
      <c r="AC49" s="34">
        <v>3</v>
      </c>
      <c r="AD49" s="34">
        <v>6</v>
      </c>
      <c r="AE49" s="34">
        <v>4</v>
      </c>
      <c r="AF49" s="34">
        <v>6</v>
      </c>
      <c r="AG49" s="34">
        <v>6</v>
      </c>
      <c r="AH49" s="34">
        <v>0</v>
      </c>
      <c r="AI49" s="32">
        <f t="shared" si="25"/>
        <v>25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2">
        <f t="shared" si="22"/>
        <v>0</v>
      </c>
      <c r="AQ49" s="32">
        <f t="shared" si="26"/>
        <v>30</v>
      </c>
      <c r="AR49" s="35">
        <f t="shared" si="24"/>
        <v>1000</v>
      </c>
      <c r="AS49" s="35">
        <f t="shared" si="27"/>
        <v>2265</v>
      </c>
      <c r="AT49" s="33">
        <f t="shared" si="28"/>
        <v>2172</v>
      </c>
      <c r="AU49" s="33">
        <f t="shared" si="29"/>
        <v>1476</v>
      </c>
      <c r="AV49" s="35">
        <f t="shared" si="30"/>
        <v>4938</v>
      </c>
      <c r="AW49" s="33">
        <f t="shared" si="31"/>
        <v>2412</v>
      </c>
      <c r="AX49" s="33">
        <f t="shared" si="32"/>
        <v>0</v>
      </c>
      <c r="AY49" s="35">
        <f t="shared" si="33"/>
        <v>13263</v>
      </c>
      <c r="AZ49" s="35">
        <f t="shared" si="34"/>
        <v>0</v>
      </c>
      <c r="BA49" s="35">
        <f t="shared" si="35"/>
        <v>0</v>
      </c>
      <c r="BB49" s="35">
        <f t="shared" si="36"/>
        <v>0</v>
      </c>
      <c r="BC49" s="35">
        <f t="shared" si="37"/>
        <v>0</v>
      </c>
      <c r="BD49" s="35">
        <f t="shared" si="38"/>
        <v>0</v>
      </c>
      <c r="BE49" s="35">
        <f t="shared" si="39"/>
        <v>0</v>
      </c>
      <c r="BF49" s="35">
        <f t="shared" si="40"/>
        <v>0</v>
      </c>
      <c r="BG49" s="35">
        <f t="shared" si="41"/>
        <v>14263</v>
      </c>
      <c r="BH49" s="36">
        <f t="shared" si="42"/>
        <v>120663</v>
      </c>
      <c r="BI49" s="47">
        <f aca="true" t="shared" si="47" ref="BI49:BK68">SUM(BH49)</f>
        <v>120663</v>
      </c>
      <c r="BJ49" s="47">
        <f t="shared" si="47"/>
        <v>120663</v>
      </c>
      <c r="BK49" s="47">
        <f t="shared" si="47"/>
        <v>120663</v>
      </c>
      <c r="BL49" s="50">
        <f t="shared" si="23"/>
        <v>482652</v>
      </c>
      <c r="BM49" s="80"/>
      <c r="BN49" s="59"/>
      <c r="BO49" s="77"/>
      <c r="BP49" s="68"/>
      <c r="BQ49" s="77"/>
      <c r="BR49" s="90"/>
      <c r="BS49" s="68"/>
      <c r="BT49" s="98"/>
      <c r="BU49" s="68"/>
      <c r="BV49" s="98"/>
      <c r="BW49" s="101"/>
      <c r="BX49" s="94">
        <v>1</v>
      </c>
      <c r="BY49" s="101"/>
      <c r="BZ49" s="101"/>
      <c r="CA49" s="68"/>
      <c r="CB49" s="68"/>
      <c r="CC49" s="69"/>
    </row>
    <row r="50" spans="1:81" ht="23.25">
      <c r="A50" s="11">
        <v>42</v>
      </c>
      <c r="B50" s="41" t="s">
        <v>53</v>
      </c>
      <c r="C50" s="17">
        <v>48</v>
      </c>
      <c r="D50" s="17">
        <v>123</v>
      </c>
      <c r="E50" s="17">
        <v>52</v>
      </c>
      <c r="F50" s="17">
        <v>0</v>
      </c>
      <c r="G50" s="18">
        <f t="shared" si="46"/>
        <v>223</v>
      </c>
      <c r="H50" s="21">
        <f>C50*1700</f>
        <v>81600</v>
      </c>
      <c r="I50" s="21">
        <f>D50*1900</f>
        <v>233700</v>
      </c>
      <c r="J50" s="21">
        <f>E50*4500</f>
        <v>234000</v>
      </c>
      <c r="K50" s="21">
        <f t="shared" si="5"/>
        <v>0</v>
      </c>
      <c r="L50" s="21">
        <f t="shared" si="6"/>
        <v>549300</v>
      </c>
      <c r="M50" s="23">
        <f t="shared" si="7"/>
        <v>14400</v>
      </c>
      <c r="N50" s="23">
        <f t="shared" si="8"/>
        <v>44280</v>
      </c>
      <c r="O50" s="23">
        <f t="shared" si="9"/>
        <v>23400</v>
      </c>
      <c r="P50" s="23">
        <f t="shared" si="10"/>
        <v>0</v>
      </c>
      <c r="Q50" s="23">
        <f t="shared" si="11"/>
        <v>82080</v>
      </c>
      <c r="R50" s="10">
        <f t="shared" si="12"/>
        <v>9600</v>
      </c>
      <c r="S50" s="10">
        <f t="shared" si="13"/>
        <v>47970</v>
      </c>
      <c r="T50" s="10">
        <f t="shared" si="14"/>
        <v>21840</v>
      </c>
      <c r="U50" s="10">
        <f t="shared" si="15"/>
        <v>0</v>
      </c>
      <c r="V50" s="10">
        <f t="shared" si="16"/>
        <v>79410</v>
      </c>
      <c r="W50" s="28">
        <f t="shared" si="17"/>
        <v>20640</v>
      </c>
      <c r="X50" s="28">
        <f t="shared" si="18"/>
        <v>59040</v>
      </c>
      <c r="Y50" s="28">
        <f t="shared" si="19"/>
        <v>45760</v>
      </c>
      <c r="Z50" s="28">
        <f t="shared" si="20"/>
        <v>0</v>
      </c>
      <c r="AA50" s="28">
        <f t="shared" si="21"/>
        <v>125440</v>
      </c>
      <c r="AB50" s="34">
        <v>48</v>
      </c>
      <c r="AC50" s="34">
        <v>19</v>
      </c>
      <c r="AD50" s="34">
        <v>21</v>
      </c>
      <c r="AE50" s="34">
        <v>23</v>
      </c>
      <c r="AF50" s="34">
        <v>23</v>
      </c>
      <c r="AG50" s="34">
        <v>16</v>
      </c>
      <c r="AH50" s="34">
        <v>21</v>
      </c>
      <c r="AI50" s="32">
        <f t="shared" si="25"/>
        <v>123</v>
      </c>
      <c r="AJ50" s="34">
        <v>18</v>
      </c>
      <c r="AK50" s="34">
        <v>16</v>
      </c>
      <c r="AL50" s="34">
        <v>18</v>
      </c>
      <c r="AM50" s="34">
        <v>0</v>
      </c>
      <c r="AN50" s="34">
        <v>0</v>
      </c>
      <c r="AO50" s="34">
        <v>0</v>
      </c>
      <c r="AP50" s="32">
        <f t="shared" si="22"/>
        <v>52</v>
      </c>
      <c r="AQ50" s="32">
        <f t="shared" si="26"/>
        <v>223</v>
      </c>
      <c r="AR50" s="35">
        <f t="shared" si="24"/>
        <v>9600</v>
      </c>
      <c r="AS50" s="35">
        <f t="shared" si="27"/>
        <v>14345</v>
      </c>
      <c r="AT50" s="33">
        <f t="shared" si="28"/>
        <v>7602</v>
      </c>
      <c r="AU50" s="33">
        <f t="shared" si="29"/>
        <v>8487</v>
      </c>
      <c r="AV50" s="35">
        <f t="shared" si="30"/>
        <v>18929</v>
      </c>
      <c r="AW50" s="33">
        <f t="shared" si="31"/>
        <v>6432</v>
      </c>
      <c r="AX50" s="33">
        <f t="shared" si="32"/>
        <v>10059</v>
      </c>
      <c r="AY50" s="35">
        <f t="shared" si="33"/>
        <v>65854</v>
      </c>
      <c r="AZ50" s="35">
        <f t="shared" si="34"/>
        <v>16632</v>
      </c>
      <c r="BA50" s="35">
        <f t="shared" si="35"/>
        <v>2704</v>
      </c>
      <c r="BB50" s="35">
        <f t="shared" si="36"/>
        <v>3024</v>
      </c>
      <c r="BC50" s="35">
        <f t="shared" si="37"/>
        <v>0</v>
      </c>
      <c r="BD50" s="35">
        <f t="shared" si="38"/>
        <v>0</v>
      </c>
      <c r="BE50" s="35">
        <f t="shared" si="39"/>
        <v>0</v>
      </c>
      <c r="BF50" s="35">
        <f t="shared" si="40"/>
        <v>22360</v>
      </c>
      <c r="BG50" s="35">
        <f t="shared" si="41"/>
        <v>97814</v>
      </c>
      <c r="BH50" s="36">
        <f t="shared" si="42"/>
        <v>934044</v>
      </c>
      <c r="BI50" s="47">
        <f t="shared" si="47"/>
        <v>934044</v>
      </c>
      <c r="BJ50" s="47">
        <f t="shared" si="47"/>
        <v>934044</v>
      </c>
      <c r="BK50" s="47">
        <f t="shared" si="47"/>
        <v>934044</v>
      </c>
      <c r="BL50" s="50">
        <f t="shared" si="23"/>
        <v>3736176</v>
      </c>
      <c r="BM50" s="80"/>
      <c r="BN50" s="59"/>
      <c r="BO50" s="77"/>
      <c r="BP50" s="68"/>
      <c r="BQ50" s="77"/>
      <c r="BR50" s="90"/>
      <c r="BS50" s="68"/>
      <c r="BT50" s="98"/>
      <c r="BU50" s="68"/>
      <c r="BV50" s="98"/>
      <c r="BW50" s="101"/>
      <c r="BX50" s="94">
        <v>1</v>
      </c>
      <c r="BY50" s="101"/>
      <c r="BZ50" s="101"/>
      <c r="CA50" s="68"/>
      <c r="CB50" s="68"/>
      <c r="CC50" s="69"/>
    </row>
    <row r="51" spans="1:81" ht="23.25">
      <c r="A51" s="11">
        <v>43</v>
      </c>
      <c r="B51" s="41" t="s">
        <v>54</v>
      </c>
      <c r="C51" s="17">
        <v>14</v>
      </c>
      <c r="D51" s="17">
        <v>51</v>
      </c>
      <c r="E51" s="17">
        <v>0</v>
      </c>
      <c r="F51" s="17">
        <v>0</v>
      </c>
      <c r="G51" s="18">
        <f t="shared" si="46"/>
        <v>65</v>
      </c>
      <c r="H51" s="21">
        <f>SUM(C51*2200)</f>
        <v>30800</v>
      </c>
      <c r="I51" s="21">
        <f>SUM(D51*2400)</f>
        <v>122400</v>
      </c>
      <c r="J51" s="21">
        <f t="shared" si="4"/>
        <v>0</v>
      </c>
      <c r="K51" s="21">
        <f t="shared" si="5"/>
        <v>0</v>
      </c>
      <c r="L51" s="21">
        <f t="shared" si="6"/>
        <v>153200</v>
      </c>
      <c r="M51" s="23">
        <f t="shared" si="7"/>
        <v>4200</v>
      </c>
      <c r="N51" s="23">
        <f t="shared" si="8"/>
        <v>18360</v>
      </c>
      <c r="O51" s="23">
        <f t="shared" si="9"/>
        <v>0</v>
      </c>
      <c r="P51" s="23">
        <f t="shared" si="10"/>
        <v>0</v>
      </c>
      <c r="Q51" s="23">
        <f t="shared" si="11"/>
        <v>22560</v>
      </c>
      <c r="R51" s="10">
        <f t="shared" si="12"/>
        <v>2800</v>
      </c>
      <c r="S51" s="10">
        <f t="shared" si="13"/>
        <v>19890</v>
      </c>
      <c r="T51" s="10">
        <f t="shared" si="14"/>
        <v>0</v>
      </c>
      <c r="U51" s="10">
        <f t="shared" si="15"/>
        <v>0</v>
      </c>
      <c r="V51" s="10">
        <f t="shared" si="16"/>
        <v>22690</v>
      </c>
      <c r="W51" s="28">
        <f t="shared" si="17"/>
        <v>6020</v>
      </c>
      <c r="X51" s="28">
        <f t="shared" si="18"/>
        <v>24480</v>
      </c>
      <c r="Y51" s="28">
        <f t="shared" si="19"/>
        <v>0</v>
      </c>
      <c r="Z51" s="28">
        <f t="shared" si="20"/>
        <v>0</v>
      </c>
      <c r="AA51" s="28">
        <f t="shared" si="21"/>
        <v>30500</v>
      </c>
      <c r="AB51" s="34">
        <v>14</v>
      </c>
      <c r="AC51" s="34">
        <v>7</v>
      </c>
      <c r="AD51" s="34">
        <v>9</v>
      </c>
      <c r="AE51" s="34">
        <v>6</v>
      </c>
      <c r="AF51" s="34">
        <v>11</v>
      </c>
      <c r="AG51" s="34">
        <v>7</v>
      </c>
      <c r="AH51" s="34">
        <v>11</v>
      </c>
      <c r="AI51" s="32">
        <f t="shared" si="25"/>
        <v>51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2">
        <f t="shared" si="22"/>
        <v>0</v>
      </c>
      <c r="AQ51" s="32">
        <f t="shared" si="26"/>
        <v>65</v>
      </c>
      <c r="AR51" s="35">
        <f t="shared" si="24"/>
        <v>2800</v>
      </c>
      <c r="AS51" s="35">
        <f t="shared" si="27"/>
        <v>5285</v>
      </c>
      <c r="AT51" s="33">
        <f t="shared" si="28"/>
        <v>3258</v>
      </c>
      <c r="AU51" s="33">
        <f t="shared" si="29"/>
        <v>2214</v>
      </c>
      <c r="AV51" s="35">
        <f t="shared" si="30"/>
        <v>9053</v>
      </c>
      <c r="AW51" s="33">
        <f t="shared" si="31"/>
        <v>2814</v>
      </c>
      <c r="AX51" s="33">
        <f t="shared" si="32"/>
        <v>5269</v>
      </c>
      <c r="AY51" s="35">
        <f t="shared" si="33"/>
        <v>27893</v>
      </c>
      <c r="AZ51" s="35">
        <f t="shared" si="34"/>
        <v>0</v>
      </c>
      <c r="BA51" s="35">
        <f t="shared" si="35"/>
        <v>0</v>
      </c>
      <c r="BB51" s="35">
        <f t="shared" si="36"/>
        <v>0</v>
      </c>
      <c r="BC51" s="35">
        <f t="shared" si="37"/>
        <v>0</v>
      </c>
      <c r="BD51" s="35">
        <f t="shared" si="38"/>
        <v>0</v>
      </c>
      <c r="BE51" s="35">
        <f t="shared" si="39"/>
        <v>0</v>
      </c>
      <c r="BF51" s="35">
        <f t="shared" si="40"/>
        <v>0</v>
      </c>
      <c r="BG51" s="35">
        <f t="shared" si="41"/>
        <v>30693</v>
      </c>
      <c r="BH51" s="36">
        <f t="shared" si="42"/>
        <v>259643</v>
      </c>
      <c r="BI51" s="47">
        <f t="shared" si="47"/>
        <v>259643</v>
      </c>
      <c r="BJ51" s="47">
        <f t="shared" si="47"/>
        <v>259643</v>
      </c>
      <c r="BK51" s="47">
        <f t="shared" si="47"/>
        <v>259643</v>
      </c>
      <c r="BL51" s="50">
        <f t="shared" si="23"/>
        <v>1038572</v>
      </c>
      <c r="BM51" s="80"/>
      <c r="BN51" s="59"/>
      <c r="BO51" s="77"/>
      <c r="BP51" s="68"/>
      <c r="BQ51" s="77"/>
      <c r="BR51" s="90"/>
      <c r="BS51" s="68"/>
      <c r="BT51" s="98"/>
      <c r="BU51" s="68"/>
      <c r="BV51" s="98"/>
      <c r="BW51" s="101"/>
      <c r="BX51" s="94">
        <v>1</v>
      </c>
      <c r="BY51" s="101"/>
      <c r="BZ51" s="101"/>
      <c r="CA51" s="68"/>
      <c r="CB51" s="68"/>
      <c r="CC51" s="69"/>
    </row>
    <row r="52" spans="1:81" ht="23.25">
      <c r="A52" s="40">
        <v>44</v>
      </c>
      <c r="B52" s="41" t="s">
        <v>55</v>
      </c>
      <c r="C52" s="17">
        <v>19</v>
      </c>
      <c r="D52" s="17">
        <v>76</v>
      </c>
      <c r="E52" s="17">
        <v>67</v>
      </c>
      <c r="F52" s="17">
        <v>0</v>
      </c>
      <c r="G52" s="18">
        <f t="shared" si="46"/>
        <v>162</v>
      </c>
      <c r="H52" s="21">
        <f>C52*1700</f>
        <v>32300</v>
      </c>
      <c r="I52" s="21">
        <f>D52*1900</f>
        <v>144400</v>
      </c>
      <c r="J52" s="21">
        <f>E52*4500</f>
        <v>301500</v>
      </c>
      <c r="K52" s="21">
        <f t="shared" si="5"/>
        <v>0</v>
      </c>
      <c r="L52" s="21">
        <f t="shared" si="6"/>
        <v>478200</v>
      </c>
      <c r="M52" s="23">
        <f t="shared" si="7"/>
        <v>5700</v>
      </c>
      <c r="N52" s="23">
        <f t="shared" si="8"/>
        <v>27360</v>
      </c>
      <c r="O52" s="23">
        <f t="shared" si="9"/>
        <v>30150</v>
      </c>
      <c r="P52" s="23">
        <f t="shared" si="10"/>
        <v>0</v>
      </c>
      <c r="Q52" s="23">
        <f t="shared" si="11"/>
        <v>63210</v>
      </c>
      <c r="R52" s="10">
        <f t="shared" si="12"/>
        <v>3800</v>
      </c>
      <c r="S52" s="10">
        <f t="shared" si="13"/>
        <v>29640</v>
      </c>
      <c r="T52" s="10">
        <f t="shared" si="14"/>
        <v>28140</v>
      </c>
      <c r="U52" s="10">
        <f t="shared" si="15"/>
        <v>0</v>
      </c>
      <c r="V52" s="10">
        <f t="shared" si="16"/>
        <v>61580</v>
      </c>
      <c r="W52" s="28">
        <f t="shared" si="17"/>
        <v>8170</v>
      </c>
      <c r="X52" s="28">
        <f t="shared" si="18"/>
        <v>36480</v>
      </c>
      <c r="Y52" s="28">
        <f t="shared" si="19"/>
        <v>58960</v>
      </c>
      <c r="Z52" s="28">
        <f t="shared" si="20"/>
        <v>0</v>
      </c>
      <c r="AA52" s="28">
        <f t="shared" si="21"/>
        <v>103610</v>
      </c>
      <c r="AB52" s="34">
        <v>19</v>
      </c>
      <c r="AC52" s="34">
        <v>10</v>
      </c>
      <c r="AD52" s="34">
        <v>11</v>
      </c>
      <c r="AE52" s="34">
        <v>10</v>
      </c>
      <c r="AF52" s="34">
        <v>13</v>
      </c>
      <c r="AG52" s="34">
        <v>10</v>
      </c>
      <c r="AH52" s="34">
        <v>22</v>
      </c>
      <c r="AI52" s="32">
        <f t="shared" si="25"/>
        <v>76</v>
      </c>
      <c r="AJ52" s="34">
        <v>21</v>
      </c>
      <c r="AK52" s="34">
        <v>27</v>
      </c>
      <c r="AL52" s="34">
        <v>19</v>
      </c>
      <c r="AM52" s="34">
        <v>0</v>
      </c>
      <c r="AN52" s="34">
        <v>0</v>
      </c>
      <c r="AO52" s="34">
        <v>0</v>
      </c>
      <c r="AP52" s="32">
        <f t="shared" si="22"/>
        <v>67</v>
      </c>
      <c r="AQ52" s="32">
        <f t="shared" si="26"/>
        <v>162</v>
      </c>
      <c r="AR52" s="35">
        <f t="shared" si="24"/>
        <v>3800</v>
      </c>
      <c r="AS52" s="35">
        <f t="shared" si="27"/>
        <v>7550</v>
      </c>
      <c r="AT52" s="33">
        <f t="shared" si="28"/>
        <v>3982</v>
      </c>
      <c r="AU52" s="33">
        <f t="shared" si="29"/>
        <v>3690</v>
      </c>
      <c r="AV52" s="35">
        <f t="shared" si="30"/>
        <v>10699</v>
      </c>
      <c r="AW52" s="33">
        <f t="shared" si="31"/>
        <v>4020</v>
      </c>
      <c r="AX52" s="33">
        <f t="shared" si="32"/>
        <v>10538</v>
      </c>
      <c r="AY52" s="35">
        <f t="shared" si="33"/>
        <v>40479</v>
      </c>
      <c r="AZ52" s="35">
        <f t="shared" si="34"/>
        <v>19404</v>
      </c>
      <c r="BA52" s="35">
        <f t="shared" si="35"/>
        <v>4563</v>
      </c>
      <c r="BB52" s="35">
        <f t="shared" si="36"/>
        <v>3192</v>
      </c>
      <c r="BC52" s="35">
        <f t="shared" si="37"/>
        <v>0</v>
      </c>
      <c r="BD52" s="35">
        <f t="shared" si="38"/>
        <v>0</v>
      </c>
      <c r="BE52" s="35">
        <f t="shared" si="39"/>
        <v>0</v>
      </c>
      <c r="BF52" s="35">
        <f t="shared" si="40"/>
        <v>27159</v>
      </c>
      <c r="BG52" s="35">
        <f t="shared" si="41"/>
        <v>71438</v>
      </c>
      <c r="BH52" s="36">
        <f t="shared" si="42"/>
        <v>778038</v>
      </c>
      <c r="BI52" s="47">
        <f t="shared" si="47"/>
        <v>778038</v>
      </c>
      <c r="BJ52" s="47">
        <f t="shared" si="47"/>
        <v>778038</v>
      </c>
      <c r="BK52" s="47">
        <f t="shared" si="47"/>
        <v>778038</v>
      </c>
      <c r="BL52" s="50">
        <f t="shared" si="23"/>
        <v>3112152</v>
      </c>
      <c r="BM52" s="80"/>
      <c r="BN52" s="59"/>
      <c r="BO52" s="77"/>
      <c r="BP52" s="68"/>
      <c r="BQ52" s="77">
        <v>1</v>
      </c>
      <c r="BR52" s="90"/>
      <c r="BS52" s="68"/>
      <c r="BT52" s="98"/>
      <c r="BU52" s="68"/>
      <c r="BV52" s="98"/>
      <c r="BW52" s="101"/>
      <c r="BX52" s="94">
        <v>1</v>
      </c>
      <c r="BY52" s="94">
        <v>6</v>
      </c>
      <c r="BZ52" s="94">
        <v>1</v>
      </c>
      <c r="CA52" s="68"/>
      <c r="CB52" s="68"/>
      <c r="CC52" s="69"/>
    </row>
    <row r="53" spans="1:81" ht="23.25">
      <c r="A53" s="40">
        <v>45</v>
      </c>
      <c r="B53" s="41" t="s">
        <v>56</v>
      </c>
      <c r="C53" s="17">
        <v>34</v>
      </c>
      <c r="D53" s="17">
        <v>91</v>
      </c>
      <c r="E53" s="17">
        <v>0</v>
      </c>
      <c r="F53" s="17">
        <v>0</v>
      </c>
      <c r="G53" s="18">
        <f t="shared" si="46"/>
        <v>125</v>
      </c>
      <c r="H53" s="21">
        <f>C53*1700</f>
        <v>57800</v>
      </c>
      <c r="I53" s="21">
        <f>D53*1900</f>
        <v>172900</v>
      </c>
      <c r="J53" s="21">
        <f t="shared" si="4"/>
        <v>0</v>
      </c>
      <c r="K53" s="21">
        <f t="shared" si="5"/>
        <v>0</v>
      </c>
      <c r="L53" s="21">
        <f t="shared" si="6"/>
        <v>230700</v>
      </c>
      <c r="M53" s="23">
        <f t="shared" si="7"/>
        <v>10200</v>
      </c>
      <c r="N53" s="23">
        <f t="shared" si="8"/>
        <v>32760</v>
      </c>
      <c r="O53" s="23">
        <f t="shared" si="9"/>
        <v>0</v>
      </c>
      <c r="P53" s="23">
        <f t="shared" si="10"/>
        <v>0</v>
      </c>
      <c r="Q53" s="23">
        <f t="shared" si="11"/>
        <v>42960</v>
      </c>
      <c r="R53" s="10">
        <f t="shared" si="12"/>
        <v>6800</v>
      </c>
      <c r="S53" s="10">
        <f t="shared" si="13"/>
        <v>35490</v>
      </c>
      <c r="T53" s="10">
        <f t="shared" si="14"/>
        <v>0</v>
      </c>
      <c r="U53" s="10">
        <f t="shared" si="15"/>
        <v>0</v>
      </c>
      <c r="V53" s="10">
        <f t="shared" si="16"/>
        <v>42290</v>
      </c>
      <c r="W53" s="28">
        <f t="shared" si="17"/>
        <v>14620</v>
      </c>
      <c r="X53" s="28">
        <f t="shared" si="18"/>
        <v>43680</v>
      </c>
      <c r="Y53" s="28">
        <f t="shared" si="19"/>
        <v>0</v>
      </c>
      <c r="Z53" s="28">
        <f t="shared" si="20"/>
        <v>0</v>
      </c>
      <c r="AA53" s="28">
        <f t="shared" si="21"/>
        <v>58300</v>
      </c>
      <c r="AB53" s="34">
        <v>34</v>
      </c>
      <c r="AC53" s="34">
        <v>11</v>
      </c>
      <c r="AD53" s="34">
        <v>17</v>
      </c>
      <c r="AE53" s="34">
        <v>12</v>
      </c>
      <c r="AF53" s="34">
        <v>18</v>
      </c>
      <c r="AG53" s="34">
        <v>12</v>
      </c>
      <c r="AH53" s="34">
        <v>21</v>
      </c>
      <c r="AI53" s="32">
        <f t="shared" si="25"/>
        <v>91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2">
        <f t="shared" si="22"/>
        <v>0</v>
      </c>
      <c r="AQ53" s="32">
        <f t="shared" si="26"/>
        <v>125</v>
      </c>
      <c r="AR53" s="35">
        <f t="shared" si="24"/>
        <v>6800</v>
      </c>
      <c r="AS53" s="35">
        <f t="shared" si="27"/>
        <v>8305</v>
      </c>
      <c r="AT53" s="33">
        <f t="shared" si="28"/>
        <v>6154</v>
      </c>
      <c r="AU53" s="33">
        <f t="shared" si="29"/>
        <v>4428</v>
      </c>
      <c r="AV53" s="35">
        <f t="shared" si="30"/>
        <v>14814</v>
      </c>
      <c r="AW53" s="33">
        <f t="shared" si="31"/>
        <v>4824</v>
      </c>
      <c r="AX53" s="33">
        <f t="shared" si="32"/>
        <v>10059</v>
      </c>
      <c r="AY53" s="35">
        <f t="shared" si="33"/>
        <v>48584</v>
      </c>
      <c r="AZ53" s="35">
        <f t="shared" si="34"/>
        <v>0</v>
      </c>
      <c r="BA53" s="35">
        <f t="shared" si="35"/>
        <v>0</v>
      </c>
      <c r="BB53" s="35">
        <f t="shared" si="36"/>
        <v>0</v>
      </c>
      <c r="BC53" s="35">
        <f t="shared" si="37"/>
        <v>0</v>
      </c>
      <c r="BD53" s="35">
        <f t="shared" si="38"/>
        <v>0</v>
      </c>
      <c r="BE53" s="35">
        <f t="shared" si="39"/>
        <v>0</v>
      </c>
      <c r="BF53" s="35">
        <f t="shared" si="40"/>
        <v>0</v>
      </c>
      <c r="BG53" s="35">
        <f t="shared" si="41"/>
        <v>55384</v>
      </c>
      <c r="BH53" s="36">
        <f t="shared" si="42"/>
        <v>429634</v>
      </c>
      <c r="BI53" s="47">
        <f t="shared" si="47"/>
        <v>429634</v>
      </c>
      <c r="BJ53" s="47">
        <f t="shared" si="47"/>
        <v>429634</v>
      </c>
      <c r="BK53" s="47">
        <f t="shared" si="47"/>
        <v>429634</v>
      </c>
      <c r="BL53" s="50">
        <f t="shared" si="23"/>
        <v>1718536</v>
      </c>
      <c r="BM53" s="80"/>
      <c r="BN53" s="59"/>
      <c r="BO53" s="77"/>
      <c r="BP53" s="68"/>
      <c r="BQ53" s="77"/>
      <c r="BR53" s="90"/>
      <c r="BS53" s="68"/>
      <c r="BT53" s="98"/>
      <c r="BU53" s="68"/>
      <c r="BV53" s="98"/>
      <c r="BW53" s="101"/>
      <c r="BX53" s="94">
        <v>1</v>
      </c>
      <c r="BY53" s="101"/>
      <c r="BZ53" s="101"/>
      <c r="CA53" s="68"/>
      <c r="CB53" s="68"/>
      <c r="CC53" s="69"/>
    </row>
    <row r="54" spans="1:81" ht="23.25">
      <c r="A54" s="11">
        <v>46</v>
      </c>
      <c r="B54" s="41" t="s">
        <v>57</v>
      </c>
      <c r="C54" s="17">
        <v>5</v>
      </c>
      <c r="D54" s="17">
        <v>28</v>
      </c>
      <c r="E54" s="17">
        <v>0</v>
      </c>
      <c r="F54" s="17">
        <v>0</v>
      </c>
      <c r="G54" s="18">
        <f t="shared" si="46"/>
        <v>33</v>
      </c>
      <c r="H54" s="21">
        <f>SUM(C54*2200)</f>
        <v>11000</v>
      </c>
      <c r="I54" s="21">
        <f>SUM(D54*2400)</f>
        <v>67200</v>
      </c>
      <c r="J54" s="21">
        <f t="shared" si="4"/>
        <v>0</v>
      </c>
      <c r="K54" s="21">
        <f t="shared" si="5"/>
        <v>0</v>
      </c>
      <c r="L54" s="21">
        <f t="shared" si="6"/>
        <v>78200</v>
      </c>
      <c r="M54" s="23">
        <f t="shared" si="7"/>
        <v>1500</v>
      </c>
      <c r="N54" s="23">
        <f t="shared" si="8"/>
        <v>10080</v>
      </c>
      <c r="O54" s="23">
        <f t="shared" si="9"/>
        <v>0</v>
      </c>
      <c r="P54" s="23">
        <f t="shared" si="10"/>
        <v>0</v>
      </c>
      <c r="Q54" s="23">
        <f t="shared" si="11"/>
        <v>11580</v>
      </c>
      <c r="R54" s="10">
        <f t="shared" si="12"/>
        <v>1000</v>
      </c>
      <c r="S54" s="10">
        <f t="shared" si="13"/>
        <v>10920</v>
      </c>
      <c r="T54" s="10">
        <f t="shared" si="14"/>
        <v>0</v>
      </c>
      <c r="U54" s="10">
        <f t="shared" si="15"/>
        <v>0</v>
      </c>
      <c r="V54" s="10">
        <f t="shared" si="16"/>
        <v>11920</v>
      </c>
      <c r="W54" s="28">
        <f t="shared" si="17"/>
        <v>2150</v>
      </c>
      <c r="X54" s="28">
        <f t="shared" si="18"/>
        <v>13440</v>
      </c>
      <c r="Y54" s="28">
        <f t="shared" si="19"/>
        <v>0</v>
      </c>
      <c r="Z54" s="28">
        <f t="shared" si="20"/>
        <v>0</v>
      </c>
      <c r="AA54" s="28">
        <f t="shared" si="21"/>
        <v>15590</v>
      </c>
      <c r="AB54" s="34">
        <v>5</v>
      </c>
      <c r="AC54" s="34">
        <v>1</v>
      </c>
      <c r="AD54" s="34">
        <v>5</v>
      </c>
      <c r="AE54" s="34">
        <v>2</v>
      </c>
      <c r="AF54" s="34">
        <v>9</v>
      </c>
      <c r="AG54" s="34">
        <v>7</v>
      </c>
      <c r="AH54" s="34">
        <v>4</v>
      </c>
      <c r="AI54" s="32">
        <f t="shared" si="25"/>
        <v>28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2">
        <f t="shared" si="22"/>
        <v>0</v>
      </c>
      <c r="AQ54" s="32">
        <f t="shared" si="26"/>
        <v>33</v>
      </c>
      <c r="AR54" s="35">
        <f t="shared" si="24"/>
        <v>1000</v>
      </c>
      <c r="AS54" s="35">
        <f t="shared" si="27"/>
        <v>755</v>
      </c>
      <c r="AT54" s="33">
        <f t="shared" si="28"/>
        <v>1810</v>
      </c>
      <c r="AU54" s="33">
        <f t="shared" si="29"/>
        <v>738</v>
      </c>
      <c r="AV54" s="35">
        <f t="shared" si="30"/>
        <v>7407</v>
      </c>
      <c r="AW54" s="33">
        <f t="shared" si="31"/>
        <v>2814</v>
      </c>
      <c r="AX54" s="33">
        <f t="shared" si="32"/>
        <v>1916</v>
      </c>
      <c r="AY54" s="35">
        <f t="shared" si="33"/>
        <v>15440</v>
      </c>
      <c r="AZ54" s="35">
        <f t="shared" si="34"/>
        <v>0</v>
      </c>
      <c r="BA54" s="35">
        <f t="shared" si="35"/>
        <v>0</v>
      </c>
      <c r="BB54" s="35">
        <f t="shared" si="36"/>
        <v>0</v>
      </c>
      <c r="BC54" s="35">
        <f t="shared" si="37"/>
        <v>0</v>
      </c>
      <c r="BD54" s="35">
        <f t="shared" si="38"/>
        <v>0</v>
      </c>
      <c r="BE54" s="35">
        <f t="shared" si="39"/>
        <v>0</v>
      </c>
      <c r="BF54" s="35">
        <f t="shared" si="40"/>
        <v>0</v>
      </c>
      <c r="BG54" s="35">
        <f t="shared" si="41"/>
        <v>16440</v>
      </c>
      <c r="BH54" s="36">
        <f t="shared" si="42"/>
        <v>133730</v>
      </c>
      <c r="BI54" s="47">
        <f t="shared" si="47"/>
        <v>133730</v>
      </c>
      <c r="BJ54" s="47">
        <f t="shared" si="47"/>
        <v>133730</v>
      </c>
      <c r="BK54" s="47">
        <f t="shared" si="47"/>
        <v>133730</v>
      </c>
      <c r="BL54" s="50">
        <f t="shared" si="23"/>
        <v>534920</v>
      </c>
      <c r="BM54" s="80"/>
      <c r="BN54" s="59"/>
      <c r="BO54" s="77"/>
      <c r="BP54" s="68"/>
      <c r="BQ54" s="77"/>
      <c r="BR54" s="90"/>
      <c r="BS54" s="68"/>
      <c r="BT54" s="98"/>
      <c r="BU54" s="68"/>
      <c r="BV54" s="98"/>
      <c r="BW54" s="101"/>
      <c r="BX54" s="94">
        <v>1</v>
      </c>
      <c r="BY54" s="101"/>
      <c r="BZ54" s="101"/>
      <c r="CA54" s="68"/>
      <c r="CB54" s="68"/>
      <c r="CC54" s="69"/>
    </row>
    <row r="55" spans="1:81" ht="23.25">
      <c r="A55" s="11">
        <v>47</v>
      </c>
      <c r="B55" s="41" t="s">
        <v>58</v>
      </c>
      <c r="C55" s="17">
        <v>8</v>
      </c>
      <c r="D55" s="17">
        <v>59</v>
      </c>
      <c r="E55" s="17">
        <v>61</v>
      </c>
      <c r="F55" s="17">
        <v>0</v>
      </c>
      <c r="G55" s="18">
        <f t="shared" si="46"/>
        <v>128</v>
      </c>
      <c r="H55" s="21">
        <f>C55*1700</f>
        <v>13600</v>
      </c>
      <c r="I55" s="21">
        <f>D55*1900</f>
        <v>112100</v>
      </c>
      <c r="J55" s="21">
        <f>E55*4500</f>
        <v>274500</v>
      </c>
      <c r="K55" s="21">
        <f t="shared" si="5"/>
        <v>0</v>
      </c>
      <c r="L55" s="21">
        <f t="shared" si="6"/>
        <v>400200</v>
      </c>
      <c r="M55" s="23">
        <f t="shared" si="7"/>
        <v>2400</v>
      </c>
      <c r="N55" s="23">
        <f t="shared" si="8"/>
        <v>21240</v>
      </c>
      <c r="O55" s="23">
        <f t="shared" si="9"/>
        <v>27450</v>
      </c>
      <c r="P55" s="23">
        <f t="shared" si="10"/>
        <v>0</v>
      </c>
      <c r="Q55" s="23">
        <f t="shared" si="11"/>
        <v>51090</v>
      </c>
      <c r="R55" s="10">
        <f t="shared" si="12"/>
        <v>1600</v>
      </c>
      <c r="S55" s="10">
        <f t="shared" si="13"/>
        <v>23010</v>
      </c>
      <c r="T55" s="10">
        <f t="shared" si="14"/>
        <v>25620</v>
      </c>
      <c r="U55" s="10">
        <f t="shared" si="15"/>
        <v>0</v>
      </c>
      <c r="V55" s="10">
        <f t="shared" si="16"/>
        <v>50230</v>
      </c>
      <c r="W55" s="28">
        <f t="shared" si="17"/>
        <v>3440</v>
      </c>
      <c r="X55" s="28">
        <f t="shared" si="18"/>
        <v>28320</v>
      </c>
      <c r="Y55" s="28">
        <f t="shared" si="19"/>
        <v>53680</v>
      </c>
      <c r="Z55" s="28">
        <f t="shared" si="20"/>
        <v>0</v>
      </c>
      <c r="AA55" s="28">
        <f t="shared" si="21"/>
        <v>85440</v>
      </c>
      <c r="AB55" s="34">
        <v>8</v>
      </c>
      <c r="AC55" s="34">
        <v>8</v>
      </c>
      <c r="AD55" s="34">
        <v>10</v>
      </c>
      <c r="AE55" s="34">
        <v>12</v>
      </c>
      <c r="AF55" s="34">
        <v>10</v>
      </c>
      <c r="AG55" s="34">
        <v>9</v>
      </c>
      <c r="AH55" s="34">
        <v>10</v>
      </c>
      <c r="AI55" s="32">
        <f t="shared" si="25"/>
        <v>59</v>
      </c>
      <c r="AJ55" s="34">
        <v>18</v>
      </c>
      <c r="AK55" s="34">
        <v>25</v>
      </c>
      <c r="AL55" s="34">
        <v>18</v>
      </c>
      <c r="AM55" s="34">
        <v>0</v>
      </c>
      <c r="AN55" s="34">
        <v>0</v>
      </c>
      <c r="AO55" s="34">
        <v>0</v>
      </c>
      <c r="AP55" s="32">
        <f t="shared" si="22"/>
        <v>61</v>
      </c>
      <c r="AQ55" s="32">
        <f t="shared" si="26"/>
        <v>128</v>
      </c>
      <c r="AR55" s="35">
        <f t="shared" si="24"/>
        <v>1600</v>
      </c>
      <c r="AS55" s="35">
        <f t="shared" si="27"/>
        <v>6040</v>
      </c>
      <c r="AT55" s="33">
        <f t="shared" si="28"/>
        <v>3620</v>
      </c>
      <c r="AU55" s="33">
        <f t="shared" si="29"/>
        <v>4428</v>
      </c>
      <c r="AV55" s="35">
        <f t="shared" si="30"/>
        <v>8230</v>
      </c>
      <c r="AW55" s="33">
        <f t="shared" si="31"/>
        <v>3618</v>
      </c>
      <c r="AX55" s="33">
        <f t="shared" si="32"/>
        <v>4790</v>
      </c>
      <c r="AY55" s="35">
        <f t="shared" si="33"/>
        <v>30726</v>
      </c>
      <c r="AZ55" s="35">
        <f t="shared" si="34"/>
        <v>16632</v>
      </c>
      <c r="BA55" s="35">
        <f t="shared" si="35"/>
        <v>4225</v>
      </c>
      <c r="BB55" s="35">
        <f t="shared" si="36"/>
        <v>3024</v>
      </c>
      <c r="BC55" s="35">
        <f t="shared" si="37"/>
        <v>0</v>
      </c>
      <c r="BD55" s="35">
        <f t="shared" si="38"/>
        <v>0</v>
      </c>
      <c r="BE55" s="35">
        <f t="shared" si="39"/>
        <v>0</v>
      </c>
      <c r="BF55" s="35">
        <f t="shared" si="40"/>
        <v>23881</v>
      </c>
      <c r="BG55" s="35">
        <f t="shared" si="41"/>
        <v>56207</v>
      </c>
      <c r="BH55" s="36">
        <f t="shared" si="42"/>
        <v>643167</v>
      </c>
      <c r="BI55" s="47">
        <f t="shared" si="47"/>
        <v>643167</v>
      </c>
      <c r="BJ55" s="47">
        <f t="shared" si="47"/>
        <v>643167</v>
      </c>
      <c r="BK55" s="47">
        <f t="shared" si="47"/>
        <v>643167</v>
      </c>
      <c r="BL55" s="50">
        <f t="shared" si="23"/>
        <v>2572668</v>
      </c>
      <c r="BM55" s="80"/>
      <c r="BN55" s="59"/>
      <c r="BO55" s="77"/>
      <c r="BP55" s="68"/>
      <c r="BQ55" s="77"/>
      <c r="BR55" s="90"/>
      <c r="BS55" s="68"/>
      <c r="BT55" s="98"/>
      <c r="BU55" s="68"/>
      <c r="BV55" s="98"/>
      <c r="BW55" s="101"/>
      <c r="BX55" s="94">
        <v>1</v>
      </c>
      <c r="BY55" s="101"/>
      <c r="BZ55" s="101"/>
      <c r="CA55" s="68"/>
      <c r="CB55" s="68"/>
      <c r="CC55" s="69"/>
    </row>
    <row r="56" spans="1:81" ht="23.25">
      <c r="A56" s="11">
        <v>48</v>
      </c>
      <c r="B56" s="41" t="s">
        <v>59</v>
      </c>
      <c r="C56" s="17">
        <v>9</v>
      </c>
      <c r="D56" s="17">
        <v>13</v>
      </c>
      <c r="E56" s="17">
        <v>0</v>
      </c>
      <c r="F56" s="17">
        <v>0</v>
      </c>
      <c r="G56" s="18">
        <f t="shared" si="46"/>
        <v>22</v>
      </c>
      <c r="H56" s="21">
        <f>SUM(C56*2200)</f>
        <v>19800</v>
      </c>
      <c r="I56" s="21">
        <f>SUM(D56*2400)</f>
        <v>31200</v>
      </c>
      <c r="J56" s="21">
        <f t="shared" si="4"/>
        <v>0</v>
      </c>
      <c r="K56" s="21">
        <f t="shared" si="5"/>
        <v>0</v>
      </c>
      <c r="L56" s="21">
        <f t="shared" si="6"/>
        <v>51000</v>
      </c>
      <c r="M56" s="23">
        <f t="shared" si="7"/>
        <v>2700</v>
      </c>
      <c r="N56" s="23">
        <f t="shared" si="8"/>
        <v>4680</v>
      </c>
      <c r="O56" s="23">
        <f t="shared" si="9"/>
        <v>0</v>
      </c>
      <c r="P56" s="23">
        <f t="shared" si="10"/>
        <v>0</v>
      </c>
      <c r="Q56" s="23">
        <f t="shared" si="11"/>
        <v>7380</v>
      </c>
      <c r="R56" s="10">
        <f t="shared" si="12"/>
        <v>1800</v>
      </c>
      <c r="S56" s="10">
        <f t="shared" si="13"/>
        <v>5070</v>
      </c>
      <c r="T56" s="10">
        <f t="shared" si="14"/>
        <v>0</v>
      </c>
      <c r="U56" s="10">
        <f t="shared" si="15"/>
        <v>0</v>
      </c>
      <c r="V56" s="10">
        <f t="shared" si="16"/>
        <v>6870</v>
      </c>
      <c r="W56" s="28">
        <f t="shared" si="17"/>
        <v>3870</v>
      </c>
      <c r="X56" s="28">
        <f t="shared" si="18"/>
        <v>6240</v>
      </c>
      <c r="Y56" s="28">
        <f t="shared" si="19"/>
        <v>0</v>
      </c>
      <c r="Z56" s="28">
        <f t="shared" si="20"/>
        <v>0</v>
      </c>
      <c r="AA56" s="28">
        <f t="shared" si="21"/>
        <v>10110</v>
      </c>
      <c r="AB56" s="34">
        <v>9</v>
      </c>
      <c r="AC56" s="34">
        <v>3</v>
      </c>
      <c r="AD56" s="34">
        <v>1</v>
      </c>
      <c r="AE56" s="34">
        <v>2</v>
      </c>
      <c r="AF56" s="34">
        <v>0</v>
      </c>
      <c r="AG56" s="34">
        <v>6</v>
      </c>
      <c r="AH56" s="34">
        <v>1</v>
      </c>
      <c r="AI56" s="32">
        <f t="shared" si="25"/>
        <v>13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2">
        <f t="shared" si="22"/>
        <v>0</v>
      </c>
      <c r="AQ56" s="32">
        <f t="shared" si="26"/>
        <v>22</v>
      </c>
      <c r="AR56" s="35">
        <f t="shared" si="24"/>
        <v>1800</v>
      </c>
      <c r="AS56" s="35">
        <f t="shared" si="27"/>
        <v>2265</v>
      </c>
      <c r="AT56" s="33">
        <f t="shared" si="28"/>
        <v>362</v>
      </c>
      <c r="AU56" s="33">
        <f t="shared" si="29"/>
        <v>738</v>
      </c>
      <c r="AV56" s="35">
        <f t="shared" si="30"/>
        <v>0</v>
      </c>
      <c r="AW56" s="33">
        <f t="shared" si="31"/>
        <v>2412</v>
      </c>
      <c r="AX56" s="33">
        <f t="shared" si="32"/>
        <v>479</v>
      </c>
      <c r="AY56" s="35">
        <f t="shared" si="33"/>
        <v>6256</v>
      </c>
      <c r="AZ56" s="35">
        <f t="shared" si="34"/>
        <v>0</v>
      </c>
      <c r="BA56" s="35">
        <f t="shared" si="35"/>
        <v>0</v>
      </c>
      <c r="BB56" s="35">
        <f t="shared" si="36"/>
        <v>0</v>
      </c>
      <c r="BC56" s="35">
        <f t="shared" si="37"/>
        <v>0</v>
      </c>
      <c r="BD56" s="35">
        <f t="shared" si="38"/>
        <v>0</v>
      </c>
      <c r="BE56" s="35">
        <f t="shared" si="39"/>
        <v>0</v>
      </c>
      <c r="BF56" s="35">
        <f t="shared" si="40"/>
        <v>0</v>
      </c>
      <c r="BG56" s="35">
        <f t="shared" si="41"/>
        <v>8056</v>
      </c>
      <c r="BH56" s="36">
        <f t="shared" si="42"/>
        <v>83416</v>
      </c>
      <c r="BI56" s="47">
        <f t="shared" si="47"/>
        <v>83416</v>
      </c>
      <c r="BJ56" s="47">
        <f t="shared" si="47"/>
        <v>83416</v>
      </c>
      <c r="BK56" s="47">
        <f t="shared" si="47"/>
        <v>83416</v>
      </c>
      <c r="BL56" s="50">
        <f t="shared" si="23"/>
        <v>333664</v>
      </c>
      <c r="BM56" s="80"/>
      <c r="BN56" s="59"/>
      <c r="BO56" s="77"/>
      <c r="BP56" s="68"/>
      <c r="BQ56" s="77"/>
      <c r="BR56" s="90"/>
      <c r="BS56" s="68"/>
      <c r="BT56" s="98"/>
      <c r="BU56" s="68"/>
      <c r="BV56" s="98"/>
      <c r="BW56" s="101"/>
      <c r="BX56" s="94">
        <v>1</v>
      </c>
      <c r="BY56" s="101"/>
      <c r="BZ56" s="101"/>
      <c r="CA56" s="68"/>
      <c r="CB56" s="68"/>
      <c r="CC56" s="69"/>
    </row>
    <row r="57" spans="1:81" ht="23.25">
      <c r="A57" s="40">
        <v>49</v>
      </c>
      <c r="B57" s="41" t="s">
        <v>60</v>
      </c>
      <c r="C57" s="17">
        <v>34</v>
      </c>
      <c r="D57" s="17">
        <v>116</v>
      </c>
      <c r="E57" s="17">
        <v>0</v>
      </c>
      <c r="F57" s="17">
        <v>0</v>
      </c>
      <c r="G57" s="18">
        <f t="shared" si="46"/>
        <v>150</v>
      </c>
      <c r="H57" s="21">
        <f>C57*1700</f>
        <v>57800</v>
      </c>
      <c r="I57" s="21">
        <f>D57*1900</f>
        <v>220400</v>
      </c>
      <c r="J57" s="21">
        <f t="shared" si="4"/>
        <v>0</v>
      </c>
      <c r="K57" s="21">
        <f t="shared" si="5"/>
        <v>0</v>
      </c>
      <c r="L57" s="21">
        <f t="shared" si="6"/>
        <v>278200</v>
      </c>
      <c r="M57" s="23">
        <f t="shared" si="7"/>
        <v>10200</v>
      </c>
      <c r="N57" s="23">
        <f t="shared" si="8"/>
        <v>41760</v>
      </c>
      <c r="O57" s="23">
        <f t="shared" si="9"/>
        <v>0</v>
      </c>
      <c r="P57" s="23">
        <f t="shared" si="10"/>
        <v>0</v>
      </c>
      <c r="Q57" s="23">
        <f t="shared" si="11"/>
        <v>51960</v>
      </c>
      <c r="R57" s="10">
        <f t="shared" si="12"/>
        <v>6800</v>
      </c>
      <c r="S57" s="10">
        <f t="shared" si="13"/>
        <v>45240</v>
      </c>
      <c r="T57" s="10">
        <f t="shared" si="14"/>
        <v>0</v>
      </c>
      <c r="U57" s="10">
        <f t="shared" si="15"/>
        <v>0</v>
      </c>
      <c r="V57" s="10">
        <f t="shared" si="16"/>
        <v>52040</v>
      </c>
      <c r="W57" s="28">
        <f t="shared" si="17"/>
        <v>14620</v>
      </c>
      <c r="X57" s="28">
        <f t="shared" si="18"/>
        <v>55680</v>
      </c>
      <c r="Y57" s="28">
        <f t="shared" si="19"/>
        <v>0</v>
      </c>
      <c r="Z57" s="28">
        <f t="shared" si="20"/>
        <v>0</v>
      </c>
      <c r="AA57" s="28">
        <f t="shared" si="21"/>
        <v>70300</v>
      </c>
      <c r="AB57" s="34">
        <v>34</v>
      </c>
      <c r="AC57" s="34">
        <v>23</v>
      </c>
      <c r="AD57" s="34">
        <v>17</v>
      </c>
      <c r="AE57" s="34">
        <v>18</v>
      </c>
      <c r="AF57" s="34">
        <v>18</v>
      </c>
      <c r="AG57" s="34">
        <v>18</v>
      </c>
      <c r="AH57" s="34">
        <v>22</v>
      </c>
      <c r="AI57" s="32">
        <f t="shared" si="25"/>
        <v>116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2">
        <f t="shared" si="22"/>
        <v>0</v>
      </c>
      <c r="AQ57" s="32">
        <f t="shared" si="26"/>
        <v>150</v>
      </c>
      <c r="AR57" s="35">
        <f t="shared" si="24"/>
        <v>6800</v>
      </c>
      <c r="AS57" s="35">
        <f t="shared" si="27"/>
        <v>17365</v>
      </c>
      <c r="AT57" s="33">
        <f t="shared" si="28"/>
        <v>6154</v>
      </c>
      <c r="AU57" s="33">
        <f t="shared" si="29"/>
        <v>6642</v>
      </c>
      <c r="AV57" s="35">
        <f t="shared" si="30"/>
        <v>14814</v>
      </c>
      <c r="AW57" s="33">
        <f t="shared" si="31"/>
        <v>7236</v>
      </c>
      <c r="AX57" s="33">
        <f t="shared" si="32"/>
        <v>10538</v>
      </c>
      <c r="AY57" s="35">
        <f t="shared" si="33"/>
        <v>62749</v>
      </c>
      <c r="AZ57" s="35">
        <f t="shared" si="34"/>
        <v>0</v>
      </c>
      <c r="BA57" s="35">
        <f t="shared" si="35"/>
        <v>0</v>
      </c>
      <c r="BB57" s="35">
        <f t="shared" si="36"/>
        <v>0</v>
      </c>
      <c r="BC57" s="35">
        <f t="shared" si="37"/>
        <v>0</v>
      </c>
      <c r="BD57" s="35">
        <f t="shared" si="38"/>
        <v>0</v>
      </c>
      <c r="BE57" s="35">
        <f t="shared" si="39"/>
        <v>0</v>
      </c>
      <c r="BF57" s="35">
        <f t="shared" si="40"/>
        <v>0</v>
      </c>
      <c r="BG57" s="35">
        <f t="shared" si="41"/>
        <v>69549</v>
      </c>
      <c r="BH57" s="36">
        <f t="shared" si="42"/>
        <v>522049</v>
      </c>
      <c r="BI57" s="47">
        <f t="shared" si="47"/>
        <v>522049</v>
      </c>
      <c r="BJ57" s="47">
        <f t="shared" si="47"/>
        <v>522049</v>
      </c>
      <c r="BK57" s="47">
        <f t="shared" si="47"/>
        <v>522049</v>
      </c>
      <c r="BL57" s="50">
        <f t="shared" si="23"/>
        <v>2088196</v>
      </c>
      <c r="BM57" s="80"/>
      <c r="BN57" s="59"/>
      <c r="BO57" s="77"/>
      <c r="BP57" s="68"/>
      <c r="BQ57" s="77">
        <v>1</v>
      </c>
      <c r="BR57" s="90"/>
      <c r="BS57" s="68"/>
      <c r="BT57" s="98"/>
      <c r="BU57" s="68"/>
      <c r="BV57" s="98"/>
      <c r="BW57" s="101"/>
      <c r="BX57" s="94">
        <v>1</v>
      </c>
      <c r="BY57" s="101"/>
      <c r="BZ57" s="101"/>
      <c r="CA57" s="68"/>
      <c r="CB57" s="68"/>
      <c r="CC57" s="69"/>
    </row>
    <row r="58" spans="1:81" ht="23.25">
      <c r="A58" s="40">
        <v>50</v>
      </c>
      <c r="B58" s="41" t="s">
        <v>61</v>
      </c>
      <c r="C58" s="17">
        <v>14</v>
      </c>
      <c r="D58" s="17">
        <v>77</v>
      </c>
      <c r="E58" s="17">
        <v>0</v>
      </c>
      <c r="F58" s="17">
        <v>0</v>
      </c>
      <c r="G58" s="18">
        <f t="shared" si="46"/>
        <v>91</v>
      </c>
      <c r="H58" s="21">
        <f>SUM(C58*2200)</f>
        <v>30800</v>
      </c>
      <c r="I58" s="21">
        <f>SUM(D58*2400)</f>
        <v>184800</v>
      </c>
      <c r="J58" s="21">
        <f t="shared" si="4"/>
        <v>0</v>
      </c>
      <c r="K58" s="21">
        <f t="shared" si="5"/>
        <v>0</v>
      </c>
      <c r="L58" s="21">
        <f t="shared" si="6"/>
        <v>215600</v>
      </c>
      <c r="M58" s="23">
        <f t="shared" si="7"/>
        <v>4200</v>
      </c>
      <c r="N58" s="23">
        <f t="shared" si="8"/>
        <v>27720</v>
      </c>
      <c r="O58" s="23">
        <f t="shared" si="9"/>
        <v>0</v>
      </c>
      <c r="P58" s="23">
        <f t="shared" si="10"/>
        <v>0</v>
      </c>
      <c r="Q58" s="23">
        <f t="shared" si="11"/>
        <v>31920</v>
      </c>
      <c r="R58" s="10">
        <f t="shared" si="12"/>
        <v>2800</v>
      </c>
      <c r="S58" s="10">
        <f t="shared" si="13"/>
        <v>30030</v>
      </c>
      <c r="T58" s="10">
        <f t="shared" si="14"/>
        <v>0</v>
      </c>
      <c r="U58" s="10">
        <f t="shared" si="15"/>
        <v>0</v>
      </c>
      <c r="V58" s="10">
        <f t="shared" si="16"/>
        <v>32830</v>
      </c>
      <c r="W58" s="28">
        <f t="shared" si="17"/>
        <v>6020</v>
      </c>
      <c r="X58" s="28">
        <f t="shared" si="18"/>
        <v>36960</v>
      </c>
      <c r="Y58" s="28">
        <f t="shared" si="19"/>
        <v>0</v>
      </c>
      <c r="Z58" s="28">
        <f t="shared" si="20"/>
        <v>0</v>
      </c>
      <c r="AA58" s="28">
        <f t="shared" si="21"/>
        <v>42980</v>
      </c>
      <c r="AB58" s="34">
        <v>14</v>
      </c>
      <c r="AC58" s="34">
        <v>12</v>
      </c>
      <c r="AD58" s="34">
        <v>8</v>
      </c>
      <c r="AE58" s="34">
        <v>9</v>
      </c>
      <c r="AF58" s="34">
        <v>8</v>
      </c>
      <c r="AG58" s="34">
        <v>19</v>
      </c>
      <c r="AH58" s="34">
        <v>21</v>
      </c>
      <c r="AI58" s="32">
        <f t="shared" si="25"/>
        <v>77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2">
        <f t="shared" si="22"/>
        <v>0</v>
      </c>
      <c r="AQ58" s="32">
        <f t="shared" si="26"/>
        <v>91</v>
      </c>
      <c r="AR58" s="35">
        <f t="shared" si="24"/>
        <v>2800</v>
      </c>
      <c r="AS58" s="35">
        <f t="shared" si="27"/>
        <v>9060</v>
      </c>
      <c r="AT58" s="33">
        <f t="shared" si="28"/>
        <v>2896</v>
      </c>
      <c r="AU58" s="33">
        <f t="shared" si="29"/>
        <v>3321</v>
      </c>
      <c r="AV58" s="35">
        <f t="shared" si="30"/>
        <v>6584</v>
      </c>
      <c r="AW58" s="33">
        <f t="shared" si="31"/>
        <v>7638</v>
      </c>
      <c r="AX58" s="33">
        <f t="shared" si="32"/>
        <v>10059</v>
      </c>
      <c r="AY58" s="35">
        <f t="shared" si="33"/>
        <v>39558</v>
      </c>
      <c r="AZ58" s="35">
        <f t="shared" si="34"/>
        <v>0</v>
      </c>
      <c r="BA58" s="35">
        <f t="shared" si="35"/>
        <v>0</v>
      </c>
      <c r="BB58" s="35">
        <f t="shared" si="36"/>
        <v>0</v>
      </c>
      <c r="BC58" s="35">
        <f t="shared" si="37"/>
        <v>0</v>
      </c>
      <c r="BD58" s="35">
        <f t="shared" si="38"/>
        <v>0</v>
      </c>
      <c r="BE58" s="35">
        <f t="shared" si="39"/>
        <v>0</v>
      </c>
      <c r="BF58" s="35">
        <f t="shared" si="40"/>
        <v>0</v>
      </c>
      <c r="BG58" s="35">
        <f t="shared" si="41"/>
        <v>42358</v>
      </c>
      <c r="BH58" s="36">
        <f t="shared" si="42"/>
        <v>365688</v>
      </c>
      <c r="BI58" s="47">
        <f t="shared" si="47"/>
        <v>365688</v>
      </c>
      <c r="BJ58" s="47">
        <f t="shared" si="47"/>
        <v>365688</v>
      </c>
      <c r="BK58" s="47">
        <f t="shared" si="47"/>
        <v>365688</v>
      </c>
      <c r="BL58" s="50">
        <f t="shared" si="23"/>
        <v>1462752</v>
      </c>
      <c r="BM58" s="80"/>
      <c r="BN58" s="59"/>
      <c r="BO58" s="77"/>
      <c r="BP58" s="68"/>
      <c r="BQ58" s="77"/>
      <c r="BR58" s="90"/>
      <c r="BS58" s="68"/>
      <c r="BT58" s="98"/>
      <c r="BU58" s="68"/>
      <c r="BV58" s="98"/>
      <c r="BW58" s="101"/>
      <c r="BX58" s="94">
        <v>1</v>
      </c>
      <c r="BY58" s="101"/>
      <c r="BZ58" s="101"/>
      <c r="CA58" s="68"/>
      <c r="CB58" s="68"/>
      <c r="CC58" s="69"/>
    </row>
    <row r="59" spans="1:81" ht="23.25">
      <c r="A59" s="11">
        <v>51</v>
      </c>
      <c r="B59" s="41" t="s">
        <v>62</v>
      </c>
      <c r="C59" s="17">
        <v>4</v>
      </c>
      <c r="D59" s="17">
        <v>29</v>
      </c>
      <c r="E59" s="17">
        <v>0</v>
      </c>
      <c r="F59" s="17">
        <v>0</v>
      </c>
      <c r="G59" s="18">
        <f t="shared" si="46"/>
        <v>33</v>
      </c>
      <c r="H59" s="21">
        <f>SUM(C59*2200)</f>
        <v>8800</v>
      </c>
      <c r="I59" s="21">
        <f>SUM(D59*2400)</f>
        <v>69600</v>
      </c>
      <c r="J59" s="21">
        <f t="shared" si="4"/>
        <v>0</v>
      </c>
      <c r="K59" s="21">
        <f t="shared" si="5"/>
        <v>0</v>
      </c>
      <c r="L59" s="21">
        <f t="shared" si="6"/>
        <v>78400</v>
      </c>
      <c r="M59" s="23">
        <f t="shared" si="7"/>
        <v>1200</v>
      </c>
      <c r="N59" s="23">
        <f t="shared" si="8"/>
        <v>10440</v>
      </c>
      <c r="O59" s="23">
        <f t="shared" si="9"/>
        <v>0</v>
      </c>
      <c r="P59" s="23">
        <f t="shared" si="10"/>
        <v>0</v>
      </c>
      <c r="Q59" s="23">
        <f t="shared" si="11"/>
        <v>11640</v>
      </c>
      <c r="R59" s="10">
        <f t="shared" si="12"/>
        <v>800</v>
      </c>
      <c r="S59" s="10">
        <f t="shared" si="13"/>
        <v>11310</v>
      </c>
      <c r="T59" s="10">
        <f t="shared" si="14"/>
        <v>0</v>
      </c>
      <c r="U59" s="10">
        <f t="shared" si="15"/>
        <v>0</v>
      </c>
      <c r="V59" s="10">
        <f t="shared" si="16"/>
        <v>12110</v>
      </c>
      <c r="W59" s="28">
        <f t="shared" si="17"/>
        <v>1720</v>
      </c>
      <c r="X59" s="28">
        <f t="shared" si="18"/>
        <v>13920</v>
      </c>
      <c r="Y59" s="28">
        <f t="shared" si="19"/>
        <v>0</v>
      </c>
      <c r="Z59" s="28">
        <f t="shared" si="20"/>
        <v>0</v>
      </c>
      <c r="AA59" s="28">
        <f t="shared" si="21"/>
        <v>15640</v>
      </c>
      <c r="AB59" s="34">
        <v>4</v>
      </c>
      <c r="AC59" s="34">
        <v>6</v>
      </c>
      <c r="AD59" s="34">
        <v>4</v>
      </c>
      <c r="AE59" s="34">
        <v>4</v>
      </c>
      <c r="AF59" s="34">
        <v>4</v>
      </c>
      <c r="AG59" s="34">
        <v>5</v>
      </c>
      <c r="AH59" s="34">
        <v>6</v>
      </c>
      <c r="AI59" s="32">
        <f t="shared" si="25"/>
        <v>29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2">
        <f t="shared" si="22"/>
        <v>0</v>
      </c>
      <c r="AQ59" s="32">
        <f t="shared" si="26"/>
        <v>33</v>
      </c>
      <c r="AR59" s="35">
        <f t="shared" si="24"/>
        <v>800</v>
      </c>
      <c r="AS59" s="35">
        <f t="shared" si="27"/>
        <v>4530</v>
      </c>
      <c r="AT59" s="33">
        <f t="shared" si="28"/>
        <v>1448</v>
      </c>
      <c r="AU59" s="33">
        <f t="shared" si="29"/>
        <v>1476</v>
      </c>
      <c r="AV59" s="35">
        <f t="shared" si="30"/>
        <v>3292</v>
      </c>
      <c r="AW59" s="33">
        <f t="shared" si="31"/>
        <v>2010</v>
      </c>
      <c r="AX59" s="33">
        <f t="shared" si="32"/>
        <v>2874</v>
      </c>
      <c r="AY59" s="35">
        <f t="shared" si="33"/>
        <v>15630</v>
      </c>
      <c r="AZ59" s="35">
        <f t="shared" si="34"/>
        <v>0</v>
      </c>
      <c r="BA59" s="35">
        <f t="shared" si="35"/>
        <v>0</v>
      </c>
      <c r="BB59" s="35">
        <f t="shared" si="36"/>
        <v>0</v>
      </c>
      <c r="BC59" s="35">
        <f t="shared" si="37"/>
        <v>0</v>
      </c>
      <c r="BD59" s="35">
        <f t="shared" si="38"/>
        <v>0</v>
      </c>
      <c r="BE59" s="35">
        <f t="shared" si="39"/>
        <v>0</v>
      </c>
      <c r="BF59" s="35">
        <f t="shared" si="40"/>
        <v>0</v>
      </c>
      <c r="BG59" s="35">
        <f t="shared" si="41"/>
        <v>16430</v>
      </c>
      <c r="BH59" s="36">
        <f t="shared" si="42"/>
        <v>134220</v>
      </c>
      <c r="BI59" s="47">
        <f t="shared" si="47"/>
        <v>134220</v>
      </c>
      <c r="BJ59" s="47">
        <f t="shared" si="47"/>
        <v>134220</v>
      </c>
      <c r="BK59" s="47">
        <f t="shared" si="47"/>
        <v>134220</v>
      </c>
      <c r="BL59" s="50">
        <f t="shared" si="23"/>
        <v>536880</v>
      </c>
      <c r="BM59" s="80"/>
      <c r="BN59" s="59"/>
      <c r="BO59" s="77"/>
      <c r="BP59" s="68"/>
      <c r="BQ59" s="77"/>
      <c r="BR59" s="90"/>
      <c r="BS59" s="68"/>
      <c r="BT59" s="98"/>
      <c r="BU59" s="68"/>
      <c r="BV59" s="98"/>
      <c r="BW59" s="101"/>
      <c r="BX59" s="94">
        <v>1</v>
      </c>
      <c r="BY59" s="101"/>
      <c r="BZ59" s="101"/>
      <c r="CA59" s="68"/>
      <c r="CB59" s="68"/>
      <c r="CC59" s="69"/>
    </row>
    <row r="60" spans="1:81" ht="46.5">
      <c r="A60" s="11">
        <v>52</v>
      </c>
      <c r="B60" s="41" t="s">
        <v>63</v>
      </c>
      <c r="C60" s="17">
        <v>38</v>
      </c>
      <c r="D60" s="17">
        <v>197</v>
      </c>
      <c r="E60" s="17">
        <v>0</v>
      </c>
      <c r="F60" s="17">
        <v>0</v>
      </c>
      <c r="G60" s="18">
        <f t="shared" si="46"/>
        <v>235</v>
      </c>
      <c r="H60" s="21">
        <f>C60*1700</f>
        <v>64600</v>
      </c>
      <c r="I60" s="21">
        <f>D60*1900</f>
        <v>374300</v>
      </c>
      <c r="J60" s="21">
        <f t="shared" si="4"/>
        <v>0</v>
      </c>
      <c r="K60" s="21">
        <f t="shared" si="5"/>
        <v>0</v>
      </c>
      <c r="L60" s="21">
        <f t="shared" si="6"/>
        <v>438900</v>
      </c>
      <c r="M60" s="23">
        <f t="shared" si="7"/>
        <v>11400</v>
      </c>
      <c r="N60" s="23">
        <f t="shared" si="8"/>
        <v>70920</v>
      </c>
      <c r="O60" s="23">
        <f t="shared" si="9"/>
        <v>0</v>
      </c>
      <c r="P60" s="23">
        <f t="shared" si="10"/>
        <v>0</v>
      </c>
      <c r="Q60" s="23">
        <f t="shared" si="11"/>
        <v>82320</v>
      </c>
      <c r="R60" s="10">
        <f t="shared" si="12"/>
        <v>7600</v>
      </c>
      <c r="S60" s="10">
        <f t="shared" si="13"/>
        <v>76830</v>
      </c>
      <c r="T60" s="10">
        <f t="shared" si="14"/>
        <v>0</v>
      </c>
      <c r="U60" s="10">
        <f t="shared" si="15"/>
        <v>0</v>
      </c>
      <c r="V60" s="10">
        <f t="shared" si="16"/>
        <v>84430</v>
      </c>
      <c r="W60" s="28">
        <f t="shared" si="17"/>
        <v>16340</v>
      </c>
      <c r="X60" s="28">
        <f t="shared" si="18"/>
        <v>94560</v>
      </c>
      <c r="Y60" s="28">
        <f t="shared" si="19"/>
        <v>0</v>
      </c>
      <c r="Z60" s="28">
        <f t="shared" si="20"/>
        <v>0</v>
      </c>
      <c r="AA60" s="28">
        <f t="shared" si="21"/>
        <v>110900</v>
      </c>
      <c r="AB60" s="34">
        <v>38</v>
      </c>
      <c r="AC60" s="34">
        <v>34</v>
      </c>
      <c r="AD60" s="34">
        <v>26</v>
      </c>
      <c r="AE60" s="34">
        <v>25</v>
      </c>
      <c r="AF60" s="34">
        <v>22</v>
      </c>
      <c r="AG60" s="34">
        <v>45</v>
      </c>
      <c r="AH60" s="34">
        <v>45</v>
      </c>
      <c r="AI60" s="32">
        <f t="shared" si="25"/>
        <v>197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2">
        <f t="shared" si="22"/>
        <v>0</v>
      </c>
      <c r="AQ60" s="32">
        <f t="shared" si="26"/>
        <v>235</v>
      </c>
      <c r="AR60" s="35">
        <f t="shared" si="24"/>
        <v>7600</v>
      </c>
      <c r="AS60" s="35">
        <f t="shared" si="27"/>
        <v>25670</v>
      </c>
      <c r="AT60" s="33">
        <f t="shared" si="28"/>
        <v>9412</v>
      </c>
      <c r="AU60" s="33">
        <f t="shared" si="29"/>
        <v>9225</v>
      </c>
      <c r="AV60" s="35">
        <f t="shared" si="30"/>
        <v>18106</v>
      </c>
      <c r="AW60" s="33">
        <f t="shared" si="31"/>
        <v>18090</v>
      </c>
      <c r="AX60" s="33">
        <f t="shared" si="32"/>
        <v>21555</v>
      </c>
      <c r="AY60" s="35">
        <f t="shared" si="33"/>
        <v>102058</v>
      </c>
      <c r="AZ60" s="35">
        <f t="shared" si="34"/>
        <v>0</v>
      </c>
      <c r="BA60" s="35">
        <f t="shared" si="35"/>
        <v>0</v>
      </c>
      <c r="BB60" s="35">
        <f t="shared" si="36"/>
        <v>0</v>
      </c>
      <c r="BC60" s="35">
        <f t="shared" si="37"/>
        <v>0</v>
      </c>
      <c r="BD60" s="35">
        <f t="shared" si="38"/>
        <v>0</v>
      </c>
      <c r="BE60" s="35">
        <f t="shared" si="39"/>
        <v>0</v>
      </c>
      <c r="BF60" s="35">
        <f t="shared" si="40"/>
        <v>0</v>
      </c>
      <c r="BG60" s="35">
        <f t="shared" si="41"/>
        <v>109658</v>
      </c>
      <c r="BH60" s="36">
        <f t="shared" si="42"/>
        <v>826208</v>
      </c>
      <c r="BI60" s="47">
        <f t="shared" si="47"/>
        <v>826208</v>
      </c>
      <c r="BJ60" s="47">
        <f t="shared" si="47"/>
        <v>826208</v>
      </c>
      <c r="BK60" s="47">
        <f t="shared" si="47"/>
        <v>826208</v>
      </c>
      <c r="BL60" s="50">
        <f t="shared" si="23"/>
        <v>3304832</v>
      </c>
      <c r="BM60" s="80">
        <v>1</v>
      </c>
      <c r="BN60" s="62" t="s">
        <v>179</v>
      </c>
      <c r="BO60" s="77"/>
      <c r="BP60" s="68"/>
      <c r="BQ60" s="77"/>
      <c r="BR60" s="90">
        <v>1</v>
      </c>
      <c r="BS60" s="68"/>
      <c r="BT60" s="98"/>
      <c r="BU60" s="68"/>
      <c r="BV60" s="98"/>
      <c r="BW60" s="101"/>
      <c r="BX60" s="94">
        <v>1</v>
      </c>
      <c r="BY60" s="94">
        <v>5</v>
      </c>
      <c r="BZ60" s="94">
        <v>1</v>
      </c>
      <c r="CA60" s="68"/>
      <c r="CB60" s="68"/>
      <c r="CC60" s="70"/>
    </row>
    <row r="61" spans="1:81" ht="23.25">
      <c r="A61" s="40">
        <v>53</v>
      </c>
      <c r="B61" s="41" t="s">
        <v>64</v>
      </c>
      <c r="C61" s="17">
        <v>14</v>
      </c>
      <c r="D61" s="17">
        <v>48</v>
      </c>
      <c r="E61" s="17">
        <v>0</v>
      </c>
      <c r="F61" s="17">
        <v>0</v>
      </c>
      <c r="G61" s="18">
        <f t="shared" si="46"/>
        <v>62</v>
      </c>
      <c r="H61" s="21">
        <f>SUM(C61*2200)</f>
        <v>30800</v>
      </c>
      <c r="I61" s="21">
        <f>SUM(D61*2400)</f>
        <v>115200</v>
      </c>
      <c r="J61" s="21">
        <f t="shared" si="4"/>
        <v>0</v>
      </c>
      <c r="K61" s="21">
        <f t="shared" si="5"/>
        <v>0</v>
      </c>
      <c r="L61" s="21">
        <f t="shared" si="6"/>
        <v>146000</v>
      </c>
      <c r="M61" s="23">
        <f t="shared" si="7"/>
        <v>4200</v>
      </c>
      <c r="N61" s="23">
        <f t="shared" si="8"/>
        <v>17280</v>
      </c>
      <c r="O61" s="23">
        <f t="shared" si="9"/>
        <v>0</v>
      </c>
      <c r="P61" s="23">
        <f t="shared" si="10"/>
        <v>0</v>
      </c>
      <c r="Q61" s="23">
        <f t="shared" si="11"/>
        <v>21480</v>
      </c>
      <c r="R61" s="10">
        <f t="shared" si="12"/>
        <v>2800</v>
      </c>
      <c r="S61" s="10">
        <f t="shared" si="13"/>
        <v>18720</v>
      </c>
      <c r="T61" s="10">
        <f t="shared" si="14"/>
        <v>0</v>
      </c>
      <c r="U61" s="10">
        <f t="shared" si="15"/>
        <v>0</v>
      </c>
      <c r="V61" s="10">
        <f t="shared" si="16"/>
        <v>21520</v>
      </c>
      <c r="W61" s="28">
        <f t="shared" si="17"/>
        <v>6020</v>
      </c>
      <c r="X61" s="28">
        <f t="shared" si="18"/>
        <v>23040</v>
      </c>
      <c r="Y61" s="28">
        <f t="shared" si="19"/>
        <v>0</v>
      </c>
      <c r="Z61" s="28">
        <f t="shared" si="20"/>
        <v>0</v>
      </c>
      <c r="AA61" s="28">
        <f t="shared" si="21"/>
        <v>29060</v>
      </c>
      <c r="AB61" s="34">
        <v>14</v>
      </c>
      <c r="AC61" s="34">
        <v>5</v>
      </c>
      <c r="AD61" s="34">
        <v>8</v>
      </c>
      <c r="AE61" s="34">
        <v>8</v>
      </c>
      <c r="AF61" s="34">
        <v>10</v>
      </c>
      <c r="AG61" s="34">
        <v>10</v>
      </c>
      <c r="AH61" s="34">
        <v>7</v>
      </c>
      <c r="AI61" s="32">
        <f t="shared" si="25"/>
        <v>48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2">
        <f t="shared" si="22"/>
        <v>0</v>
      </c>
      <c r="AQ61" s="32">
        <f t="shared" si="26"/>
        <v>62</v>
      </c>
      <c r="AR61" s="35">
        <f t="shared" si="24"/>
        <v>2800</v>
      </c>
      <c r="AS61" s="35">
        <f t="shared" si="27"/>
        <v>3775</v>
      </c>
      <c r="AT61" s="33">
        <f t="shared" si="28"/>
        <v>2896</v>
      </c>
      <c r="AU61" s="33">
        <f t="shared" si="29"/>
        <v>2952</v>
      </c>
      <c r="AV61" s="35">
        <f t="shared" si="30"/>
        <v>8230</v>
      </c>
      <c r="AW61" s="33">
        <f t="shared" si="31"/>
        <v>4020</v>
      </c>
      <c r="AX61" s="33">
        <f t="shared" si="32"/>
        <v>3353</v>
      </c>
      <c r="AY61" s="35">
        <f t="shared" si="33"/>
        <v>25226</v>
      </c>
      <c r="AZ61" s="35">
        <f t="shared" si="34"/>
        <v>0</v>
      </c>
      <c r="BA61" s="35">
        <f t="shared" si="35"/>
        <v>0</v>
      </c>
      <c r="BB61" s="35">
        <f t="shared" si="36"/>
        <v>0</v>
      </c>
      <c r="BC61" s="35">
        <f t="shared" si="37"/>
        <v>0</v>
      </c>
      <c r="BD61" s="35">
        <f t="shared" si="38"/>
        <v>0</v>
      </c>
      <c r="BE61" s="35">
        <f t="shared" si="39"/>
        <v>0</v>
      </c>
      <c r="BF61" s="35">
        <f t="shared" si="40"/>
        <v>0</v>
      </c>
      <c r="BG61" s="35">
        <f t="shared" si="41"/>
        <v>28026</v>
      </c>
      <c r="BH61" s="36">
        <f t="shared" si="42"/>
        <v>246086</v>
      </c>
      <c r="BI61" s="47">
        <f t="shared" si="47"/>
        <v>246086</v>
      </c>
      <c r="BJ61" s="47">
        <f t="shared" si="47"/>
        <v>246086</v>
      </c>
      <c r="BK61" s="47">
        <f t="shared" si="47"/>
        <v>246086</v>
      </c>
      <c r="BL61" s="50">
        <f t="shared" si="23"/>
        <v>984344</v>
      </c>
      <c r="BM61" s="80"/>
      <c r="BN61" s="59"/>
      <c r="BO61" s="77"/>
      <c r="BP61" s="68"/>
      <c r="BQ61" s="77"/>
      <c r="BR61" s="90"/>
      <c r="BS61" s="68"/>
      <c r="BT61" s="98"/>
      <c r="BU61" s="68"/>
      <c r="BV61" s="98"/>
      <c r="BW61" s="101"/>
      <c r="BX61" s="94">
        <v>1</v>
      </c>
      <c r="BY61" s="101"/>
      <c r="BZ61" s="101"/>
      <c r="CA61" s="68"/>
      <c r="CB61" s="68"/>
      <c r="CC61" s="69"/>
    </row>
    <row r="62" spans="1:81" ht="23.25">
      <c r="A62" s="40">
        <v>54</v>
      </c>
      <c r="B62" s="41" t="s">
        <v>65</v>
      </c>
      <c r="C62" s="17">
        <v>20</v>
      </c>
      <c r="D62" s="17">
        <v>131</v>
      </c>
      <c r="E62" s="17">
        <v>0</v>
      </c>
      <c r="F62" s="17">
        <v>0</v>
      </c>
      <c r="G62" s="18">
        <f t="shared" si="46"/>
        <v>151</v>
      </c>
      <c r="H62" s="21">
        <f>C62*1700</f>
        <v>34000</v>
      </c>
      <c r="I62" s="21">
        <f>D62*1900</f>
        <v>248900</v>
      </c>
      <c r="J62" s="21">
        <f t="shared" si="4"/>
        <v>0</v>
      </c>
      <c r="K62" s="21">
        <f t="shared" si="5"/>
        <v>0</v>
      </c>
      <c r="L62" s="21">
        <f t="shared" si="6"/>
        <v>282900</v>
      </c>
      <c r="M62" s="23">
        <f t="shared" si="7"/>
        <v>6000</v>
      </c>
      <c r="N62" s="23">
        <f t="shared" si="8"/>
        <v>47160</v>
      </c>
      <c r="O62" s="23">
        <f t="shared" si="9"/>
        <v>0</v>
      </c>
      <c r="P62" s="23">
        <f t="shared" si="10"/>
        <v>0</v>
      </c>
      <c r="Q62" s="23">
        <f t="shared" si="11"/>
        <v>53160</v>
      </c>
      <c r="R62" s="10">
        <f t="shared" si="12"/>
        <v>4000</v>
      </c>
      <c r="S62" s="10">
        <f t="shared" si="13"/>
        <v>51090</v>
      </c>
      <c r="T62" s="10">
        <f t="shared" si="14"/>
        <v>0</v>
      </c>
      <c r="U62" s="10">
        <f t="shared" si="15"/>
        <v>0</v>
      </c>
      <c r="V62" s="10">
        <f t="shared" si="16"/>
        <v>55090</v>
      </c>
      <c r="W62" s="28">
        <f t="shared" si="17"/>
        <v>8600</v>
      </c>
      <c r="X62" s="28">
        <f t="shared" si="18"/>
        <v>62880</v>
      </c>
      <c r="Y62" s="28">
        <f t="shared" si="19"/>
        <v>0</v>
      </c>
      <c r="Z62" s="28">
        <f t="shared" si="20"/>
        <v>0</v>
      </c>
      <c r="AA62" s="28">
        <f t="shared" si="21"/>
        <v>71480</v>
      </c>
      <c r="AB62" s="34">
        <v>20</v>
      </c>
      <c r="AC62" s="34">
        <v>23</v>
      </c>
      <c r="AD62" s="34">
        <v>15</v>
      </c>
      <c r="AE62" s="34">
        <v>21</v>
      </c>
      <c r="AF62" s="34">
        <v>20</v>
      </c>
      <c r="AG62" s="34">
        <v>21</v>
      </c>
      <c r="AH62" s="34">
        <v>31</v>
      </c>
      <c r="AI62" s="32">
        <f t="shared" si="25"/>
        <v>131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2">
        <f t="shared" si="22"/>
        <v>0</v>
      </c>
      <c r="AQ62" s="32">
        <f t="shared" si="26"/>
        <v>151</v>
      </c>
      <c r="AR62" s="35">
        <f t="shared" si="24"/>
        <v>4000</v>
      </c>
      <c r="AS62" s="35">
        <f t="shared" si="27"/>
        <v>17365</v>
      </c>
      <c r="AT62" s="33">
        <f t="shared" si="28"/>
        <v>5430</v>
      </c>
      <c r="AU62" s="33">
        <f t="shared" si="29"/>
        <v>7749</v>
      </c>
      <c r="AV62" s="35">
        <f t="shared" si="30"/>
        <v>16460</v>
      </c>
      <c r="AW62" s="33">
        <f t="shared" si="31"/>
        <v>8442</v>
      </c>
      <c r="AX62" s="33">
        <f t="shared" si="32"/>
        <v>14849</v>
      </c>
      <c r="AY62" s="35">
        <f t="shared" si="33"/>
        <v>70295</v>
      </c>
      <c r="AZ62" s="35">
        <f t="shared" si="34"/>
        <v>0</v>
      </c>
      <c r="BA62" s="35">
        <f t="shared" si="35"/>
        <v>0</v>
      </c>
      <c r="BB62" s="35">
        <f t="shared" si="36"/>
        <v>0</v>
      </c>
      <c r="BC62" s="35">
        <f t="shared" si="37"/>
        <v>0</v>
      </c>
      <c r="BD62" s="35">
        <f t="shared" si="38"/>
        <v>0</v>
      </c>
      <c r="BE62" s="35">
        <f t="shared" si="39"/>
        <v>0</v>
      </c>
      <c r="BF62" s="35">
        <f t="shared" si="40"/>
        <v>0</v>
      </c>
      <c r="BG62" s="35">
        <f t="shared" si="41"/>
        <v>74295</v>
      </c>
      <c r="BH62" s="36">
        <f t="shared" si="42"/>
        <v>536925</v>
      </c>
      <c r="BI62" s="47">
        <f t="shared" si="47"/>
        <v>536925</v>
      </c>
      <c r="BJ62" s="47">
        <f t="shared" si="47"/>
        <v>536925</v>
      </c>
      <c r="BK62" s="47">
        <f t="shared" si="47"/>
        <v>536925</v>
      </c>
      <c r="BL62" s="50">
        <f t="shared" si="23"/>
        <v>2147700</v>
      </c>
      <c r="BM62" s="80"/>
      <c r="BN62" s="59"/>
      <c r="BO62" s="77"/>
      <c r="BP62" s="68"/>
      <c r="BQ62" s="77">
        <v>1</v>
      </c>
      <c r="BR62" s="90"/>
      <c r="BS62" s="68"/>
      <c r="BT62" s="98"/>
      <c r="BU62" s="68"/>
      <c r="BV62" s="98"/>
      <c r="BW62" s="101"/>
      <c r="BX62" s="94">
        <v>1</v>
      </c>
      <c r="BY62" s="101"/>
      <c r="BZ62" s="101"/>
      <c r="CA62" s="68"/>
      <c r="CB62" s="68"/>
      <c r="CC62" s="69"/>
    </row>
    <row r="63" spans="1:81" ht="23.25">
      <c r="A63" s="11">
        <v>55</v>
      </c>
      <c r="B63" s="41" t="s">
        <v>66</v>
      </c>
      <c r="C63" s="17">
        <v>9</v>
      </c>
      <c r="D63" s="17">
        <v>39</v>
      </c>
      <c r="E63" s="17">
        <v>0</v>
      </c>
      <c r="F63" s="17">
        <v>0</v>
      </c>
      <c r="G63" s="18">
        <f t="shared" si="46"/>
        <v>48</v>
      </c>
      <c r="H63" s="21">
        <f>SUM(C63*2200)</f>
        <v>19800</v>
      </c>
      <c r="I63" s="21">
        <f>SUM(D63*2400)</f>
        <v>93600</v>
      </c>
      <c r="J63" s="21">
        <f t="shared" si="4"/>
        <v>0</v>
      </c>
      <c r="K63" s="21">
        <f t="shared" si="5"/>
        <v>0</v>
      </c>
      <c r="L63" s="21">
        <f t="shared" si="6"/>
        <v>113400</v>
      </c>
      <c r="M63" s="23">
        <f t="shared" si="7"/>
        <v>2700</v>
      </c>
      <c r="N63" s="23">
        <f t="shared" si="8"/>
        <v>14040</v>
      </c>
      <c r="O63" s="23">
        <f t="shared" si="9"/>
        <v>0</v>
      </c>
      <c r="P63" s="23">
        <f t="shared" si="10"/>
        <v>0</v>
      </c>
      <c r="Q63" s="23">
        <f t="shared" si="11"/>
        <v>16740</v>
      </c>
      <c r="R63" s="10">
        <f t="shared" si="12"/>
        <v>1800</v>
      </c>
      <c r="S63" s="10">
        <f t="shared" si="13"/>
        <v>15210</v>
      </c>
      <c r="T63" s="10">
        <f t="shared" si="14"/>
        <v>0</v>
      </c>
      <c r="U63" s="10">
        <f t="shared" si="15"/>
        <v>0</v>
      </c>
      <c r="V63" s="10">
        <f t="shared" si="16"/>
        <v>17010</v>
      </c>
      <c r="W63" s="28">
        <f t="shared" si="17"/>
        <v>3870</v>
      </c>
      <c r="X63" s="28">
        <f t="shared" si="18"/>
        <v>18720</v>
      </c>
      <c r="Y63" s="28">
        <f t="shared" si="19"/>
        <v>0</v>
      </c>
      <c r="Z63" s="28">
        <f t="shared" si="20"/>
        <v>0</v>
      </c>
      <c r="AA63" s="28">
        <f t="shared" si="21"/>
        <v>22590</v>
      </c>
      <c r="AB63" s="34">
        <v>9</v>
      </c>
      <c r="AC63" s="34">
        <v>3</v>
      </c>
      <c r="AD63" s="34">
        <v>7</v>
      </c>
      <c r="AE63" s="34">
        <v>5</v>
      </c>
      <c r="AF63" s="34">
        <v>11</v>
      </c>
      <c r="AG63" s="34">
        <v>8</v>
      </c>
      <c r="AH63" s="34">
        <v>5</v>
      </c>
      <c r="AI63" s="32">
        <f t="shared" si="25"/>
        <v>39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2">
        <f t="shared" si="22"/>
        <v>0</v>
      </c>
      <c r="AQ63" s="32">
        <f t="shared" si="26"/>
        <v>48</v>
      </c>
      <c r="AR63" s="35">
        <f t="shared" si="24"/>
        <v>1800</v>
      </c>
      <c r="AS63" s="35">
        <f t="shared" si="27"/>
        <v>2265</v>
      </c>
      <c r="AT63" s="33">
        <f t="shared" si="28"/>
        <v>2534</v>
      </c>
      <c r="AU63" s="33">
        <f t="shared" si="29"/>
        <v>1845</v>
      </c>
      <c r="AV63" s="35">
        <f t="shared" si="30"/>
        <v>9053</v>
      </c>
      <c r="AW63" s="33">
        <f t="shared" si="31"/>
        <v>3216</v>
      </c>
      <c r="AX63" s="33">
        <f t="shared" si="32"/>
        <v>2395</v>
      </c>
      <c r="AY63" s="35">
        <f t="shared" si="33"/>
        <v>21308</v>
      </c>
      <c r="AZ63" s="35">
        <f t="shared" si="34"/>
        <v>0</v>
      </c>
      <c r="BA63" s="35">
        <f t="shared" si="35"/>
        <v>0</v>
      </c>
      <c r="BB63" s="35">
        <f t="shared" si="36"/>
        <v>0</v>
      </c>
      <c r="BC63" s="35">
        <f t="shared" si="37"/>
        <v>0</v>
      </c>
      <c r="BD63" s="35">
        <f t="shared" si="38"/>
        <v>0</v>
      </c>
      <c r="BE63" s="35">
        <f t="shared" si="39"/>
        <v>0</v>
      </c>
      <c r="BF63" s="35">
        <f t="shared" si="40"/>
        <v>0</v>
      </c>
      <c r="BG63" s="35">
        <f t="shared" si="41"/>
        <v>23108</v>
      </c>
      <c r="BH63" s="36">
        <f t="shared" si="42"/>
        <v>192848</v>
      </c>
      <c r="BI63" s="47">
        <f t="shared" si="47"/>
        <v>192848</v>
      </c>
      <c r="BJ63" s="47">
        <f t="shared" si="47"/>
        <v>192848</v>
      </c>
      <c r="BK63" s="47">
        <f t="shared" si="47"/>
        <v>192848</v>
      </c>
      <c r="BL63" s="50">
        <f t="shared" si="23"/>
        <v>771392</v>
      </c>
      <c r="BM63" s="80"/>
      <c r="BN63" s="59"/>
      <c r="BO63" s="77"/>
      <c r="BP63" s="68"/>
      <c r="BQ63" s="77"/>
      <c r="BR63" s="90"/>
      <c r="BS63" s="68"/>
      <c r="BT63" s="98"/>
      <c r="BU63" s="68"/>
      <c r="BV63" s="98"/>
      <c r="BW63" s="101"/>
      <c r="BX63" s="94">
        <v>1</v>
      </c>
      <c r="BY63" s="101"/>
      <c r="BZ63" s="101"/>
      <c r="CA63" s="68"/>
      <c r="CB63" s="68"/>
      <c r="CC63" s="69"/>
    </row>
    <row r="64" spans="1:81" ht="23.25">
      <c r="A64" s="11">
        <v>56</v>
      </c>
      <c r="B64" s="41" t="s">
        <v>67</v>
      </c>
      <c r="C64" s="17">
        <v>18</v>
      </c>
      <c r="D64" s="17">
        <v>50</v>
      </c>
      <c r="E64" s="17">
        <v>0</v>
      </c>
      <c r="F64" s="17">
        <v>0</v>
      </c>
      <c r="G64" s="18">
        <f t="shared" si="46"/>
        <v>68</v>
      </c>
      <c r="H64" s="21">
        <f>SUM(C64*2200)</f>
        <v>39600</v>
      </c>
      <c r="I64" s="21">
        <f>SUM(D64*2400)</f>
        <v>120000</v>
      </c>
      <c r="J64" s="21">
        <f t="shared" si="4"/>
        <v>0</v>
      </c>
      <c r="K64" s="21">
        <f t="shared" si="5"/>
        <v>0</v>
      </c>
      <c r="L64" s="21">
        <f t="shared" si="6"/>
        <v>159600</v>
      </c>
      <c r="M64" s="23">
        <f t="shared" si="7"/>
        <v>5400</v>
      </c>
      <c r="N64" s="23">
        <f t="shared" si="8"/>
        <v>18000</v>
      </c>
      <c r="O64" s="23">
        <f t="shared" si="9"/>
        <v>0</v>
      </c>
      <c r="P64" s="23">
        <f t="shared" si="10"/>
        <v>0</v>
      </c>
      <c r="Q64" s="23">
        <f t="shared" si="11"/>
        <v>23400</v>
      </c>
      <c r="R64" s="10">
        <f t="shared" si="12"/>
        <v>3600</v>
      </c>
      <c r="S64" s="10">
        <f t="shared" si="13"/>
        <v>19500</v>
      </c>
      <c r="T64" s="10">
        <f t="shared" si="14"/>
        <v>0</v>
      </c>
      <c r="U64" s="10">
        <f t="shared" si="15"/>
        <v>0</v>
      </c>
      <c r="V64" s="10">
        <f t="shared" si="16"/>
        <v>23100</v>
      </c>
      <c r="W64" s="28">
        <f t="shared" si="17"/>
        <v>7740</v>
      </c>
      <c r="X64" s="28">
        <f t="shared" si="18"/>
        <v>24000</v>
      </c>
      <c r="Y64" s="28">
        <f t="shared" si="19"/>
        <v>0</v>
      </c>
      <c r="Z64" s="28">
        <f t="shared" si="20"/>
        <v>0</v>
      </c>
      <c r="AA64" s="28">
        <f t="shared" si="21"/>
        <v>31740</v>
      </c>
      <c r="AB64" s="34">
        <v>18</v>
      </c>
      <c r="AC64" s="34">
        <v>9</v>
      </c>
      <c r="AD64" s="34">
        <v>11</v>
      </c>
      <c r="AE64" s="34">
        <v>5</v>
      </c>
      <c r="AF64" s="34">
        <v>8</v>
      </c>
      <c r="AG64" s="34">
        <v>12</v>
      </c>
      <c r="AH64" s="34">
        <v>5</v>
      </c>
      <c r="AI64" s="32">
        <f t="shared" si="25"/>
        <v>50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2">
        <f t="shared" si="22"/>
        <v>0</v>
      </c>
      <c r="AQ64" s="32">
        <f t="shared" si="26"/>
        <v>68</v>
      </c>
      <c r="AR64" s="35">
        <f t="shared" si="24"/>
        <v>3600</v>
      </c>
      <c r="AS64" s="35">
        <f t="shared" si="27"/>
        <v>6795</v>
      </c>
      <c r="AT64" s="33">
        <f t="shared" si="28"/>
        <v>3982</v>
      </c>
      <c r="AU64" s="33">
        <f t="shared" si="29"/>
        <v>1845</v>
      </c>
      <c r="AV64" s="35">
        <f t="shared" si="30"/>
        <v>6584</v>
      </c>
      <c r="AW64" s="33">
        <f t="shared" si="31"/>
        <v>4824</v>
      </c>
      <c r="AX64" s="33">
        <f t="shared" si="32"/>
        <v>2395</v>
      </c>
      <c r="AY64" s="35">
        <f t="shared" si="33"/>
        <v>26425</v>
      </c>
      <c r="AZ64" s="35">
        <f t="shared" si="34"/>
        <v>0</v>
      </c>
      <c r="BA64" s="35">
        <f t="shared" si="35"/>
        <v>0</v>
      </c>
      <c r="BB64" s="35">
        <f t="shared" si="36"/>
        <v>0</v>
      </c>
      <c r="BC64" s="35">
        <f t="shared" si="37"/>
        <v>0</v>
      </c>
      <c r="BD64" s="35">
        <f t="shared" si="38"/>
        <v>0</v>
      </c>
      <c r="BE64" s="35">
        <f t="shared" si="39"/>
        <v>0</v>
      </c>
      <c r="BF64" s="35">
        <f t="shared" si="40"/>
        <v>0</v>
      </c>
      <c r="BG64" s="35">
        <f t="shared" si="41"/>
        <v>30025</v>
      </c>
      <c r="BH64" s="36">
        <f t="shared" si="42"/>
        <v>267865</v>
      </c>
      <c r="BI64" s="47">
        <f t="shared" si="47"/>
        <v>267865</v>
      </c>
      <c r="BJ64" s="47">
        <f t="shared" si="47"/>
        <v>267865</v>
      </c>
      <c r="BK64" s="47">
        <f t="shared" si="47"/>
        <v>267865</v>
      </c>
      <c r="BL64" s="50">
        <f t="shared" si="23"/>
        <v>1071460</v>
      </c>
      <c r="BM64" s="80"/>
      <c r="BN64" s="59"/>
      <c r="BO64" s="77"/>
      <c r="BP64" s="68"/>
      <c r="BQ64" s="77">
        <v>1</v>
      </c>
      <c r="BR64" s="90"/>
      <c r="BS64" s="68"/>
      <c r="BT64" s="98"/>
      <c r="BU64" s="68"/>
      <c r="BV64" s="98"/>
      <c r="BW64" s="101"/>
      <c r="BX64" s="94">
        <v>1</v>
      </c>
      <c r="BY64" s="101"/>
      <c r="BZ64" s="101"/>
      <c r="CA64" s="68"/>
      <c r="CB64" s="68"/>
      <c r="CC64" s="69"/>
    </row>
    <row r="65" spans="1:81" ht="23.25">
      <c r="A65" s="11">
        <v>57</v>
      </c>
      <c r="B65" s="41" t="s">
        <v>68</v>
      </c>
      <c r="C65" s="17">
        <v>5</v>
      </c>
      <c r="D65" s="17">
        <v>23</v>
      </c>
      <c r="E65" s="17">
        <v>0</v>
      </c>
      <c r="F65" s="17">
        <v>0</v>
      </c>
      <c r="G65" s="18">
        <f t="shared" si="46"/>
        <v>28</v>
      </c>
      <c r="H65" s="21">
        <f>SUM(C65*2200)</f>
        <v>11000</v>
      </c>
      <c r="I65" s="21">
        <f>SUM(D65*2400)</f>
        <v>55200</v>
      </c>
      <c r="J65" s="21">
        <f t="shared" si="4"/>
        <v>0</v>
      </c>
      <c r="K65" s="21">
        <f t="shared" si="5"/>
        <v>0</v>
      </c>
      <c r="L65" s="21">
        <f t="shared" si="6"/>
        <v>66200</v>
      </c>
      <c r="M65" s="23">
        <f t="shared" si="7"/>
        <v>1500</v>
      </c>
      <c r="N65" s="23">
        <f t="shared" si="8"/>
        <v>8280</v>
      </c>
      <c r="O65" s="23">
        <f t="shared" si="9"/>
        <v>0</v>
      </c>
      <c r="P65" s="23">
        <f t="shared" si="10"/>
        <v>0</v>
      </c>
      <c r="Q65" s="23">
        <f t="shared" si="11"/>
        <v>9780</v>
      </c>
      <c r="R65" s="10">
        <f t="shared" si="12"/>
        <v>1000</v>
      </c>
      <c r="S65" s="10">
        <f t="shared" si="13"/>
        <v>8970</v>
      </c>
      <c r="T65" s="10">
        <f t="shared" si="14"/>
        <v>0</v>
      </c>
      <c r="U65" s="10">
        <f t="shared" si="15"/>
        <v>0</v>
      </c>
      <c r="V65" s="10">
        <f t="shared" si="16"/>
        <v>9970</v>
      </c>
      <c r="W65" s="28">
        <f t="shared" si="17"/>
        <v>2150</v>
      </c>
      <c r="X65" s="28">
        <f t="shared" si="18"/>
        <v>11040</v>
      </c>
      <c r="Y65" s="28">
        <f t="shared" si="19"/>
        <v>0</v>
      </c>
      <c r="Z65" s="28">
        <f t="shared" si="20"/>
        <v>0</v>
      </c>
      <c r="AA65" s="28">
        <f t="shared" si="21"/>
        <v>13190</v>
      </c>
      <c r="AB65" s="34">
        <v>5</v>
      </c>
      <c r="AC65" s="34">
        <v>4</v>
      </c>
      <c r="AD65" s="34">
        <v>2</v>
      </c>
      <c r="AE65" s="34">
        <v>3</v>
      </c>
      <c r="AF65" s="34">
        <v>6</v>
      </c>
      <c r="AG65" s="34">
        <v>1</v>
      </c>
      <c r="AH65" s="34">
        <v>7</v>
      </c>
      <c r="AI65" s="32">
        <f t="shared" si="25"/>
        <v>23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2">
        <f t="shared" si="22"/>
        <v>0</v>
      </c>
      <c r="AQ65" s="32">
        <f t="shared" si="26"/>
        <v>28</v>
      </c>
      <c r="AR65" s="35">
        <f t="shared" si="24"/>
        <v>1000</v>
      </c>
      <c r="AS65" s="35">
        <f t="shared" si="27"/>
        <v>3020</v>
      </c>
      <c r="AT65" s="33">
        <f t="shared" si="28"/>
        <v>724</v>
      </c>
      <c r="AU65" s="33">
        <f t="shared" si="29"/>
        <v>1107</v>
      </c>
      <c r="AV65" s="35">
        <f t="shared" si="30"/>
        <v>4938</v>
      </c>
      <c r="AW65" s="33">
        <f t="shared" si="31"/>
        <v>402</v>
      </c>
      <c r="AX65" s="33">
        <f t="shared" si="32"/>
        <v>3353</v>
      </c>
      <c r="AY65" s="35">
        <f t="shared" si="33"/>
        <v>13544</v>
      </c>
      <c r="AZ65" s="35">
        <f t="shared" si="34"/>
        <v>0</v>
      </c>
      <c r="BA65" s="35">
        <f t="shared" si="35"/>
        <v>0</v>
      </c>
      <c r="BB65" s="35">
        <f t="shared" si="36"/>
        <v>0</v>
      </c>
      <c r="BC65" s="35">
        <f t="shared" si="37"/>
        <v>0</v>
      </c>
      <c r="BD65" s="35">
        <f t="shared" si="38"/>
        <v>0</v>
      </c>
      <c r="BE65" s="35">
        <f t="shared" si="39"/>
        <v>0</v>
      </c>
      <c r="BF65" s="35">
        <f t="shared" si="40"/>
        <v>0</v>
      </c>
      <c r="BG65" s="35">
        <f t="shared" si="41"/>
        <v>14544</v>
      </c>
      <c r="BH65" s="36">
        <f t="shared" si="42"/>
        <v>113684</v>
      </c>
      <c r="BI65" s="47">
        <f t="shared" si="47"/>
        <v>113684</v>
      </c>
      <c r="BJ65" s="47">
        <f t="shared" si="47"/>
        <v>113684</v>
      </c>
      <c r="BK65" s="47">
        <f t="shared" si="47"/>
        <v>113684</v>
      </c>
      <c r="BL65" s="50">
        <f t="shared" si="23"/>
        <v>454736</v>
      </c>
      <c r="BM65" s="80"/>
      <c r="BN65" s="59"/>
      <c r="BO65" s="77"/>
      <c r="BP65" s="68"/>
      <c r="BQ65" s="77"/>
      <c r="BR65" s="90"/>
      <c r="BS65" s="68"/>
      <c r="BT65" s="98"/>
      <c r="BU65" s="68"/>
      <c r="BV65" s="98"/>
      <c r="BW65" s="101"/>
      <c r="BX65" s="94">
        <v>1</v>
      </c>
      <c r="BY65" s="101"/>
      <c r="BZ65" s="101"/>
      <c r="CA65" s="68"/>
      <c r="CB65" s="68"/>
      <c r="CC65" s="69"/>
    </row>
    <row r="66" spans="1:81" ht="23.25">
      <c r="A66" s="40">
        <v>58</v>
      </c>
      <c r="B66" s="41" t="s">
        <v>69</v>
      </c>
      <c r="C66" s="17">
        <v>14</v>
      </c>
      <c r="D66" s="17">
        <v>47</v>
      </c>
      <c r="E66" s="17">
        <v>0</v>
      </c>
      <c r="F66" s="17">
        <v>0</v>
      </c>
      <c r="G66" s="18">
        <f t="shared" si="46"/>
        <v>61</v>
      </c>
      <c r="H66" s="21">
        <f>SUM(C66*2200)</f>
        <v>30800</v>
      </c>
      <c r="I66" s="21">
        <f>SUM(D66*2400)</f>
        <v>112800</v>
      </c>
      <c r="J66" s="21">
        <f t="shared" si="4"/>
        <v>0</v>
      </c>
      <c r="K66" s="21">
        <f t="shared" si="5"/>
        <v>0</v>
      </c>
      <c r="L66" s="21">
        <f t="shared" si="6"/>
        <v>143600</v>
      </c>
      <c r="M66" s="23">
        <f t="shared" si="7"/>
        <v>4200</v>
      </c>
      <c r="N66" s="23">
        <f t="shared" si="8"/>
        <v>16920</v>
      </c>
      <c r="O66" s="23">
        <f t="shared" si="9"/>
        <v>0</v>
      </c>
      <c r="P66" s="23">
        <f t="shared" si="10"/>
        <v>0</v>
      </c>
      <c r="Q66" s="23">
        <f t="shared" si="11"/>
        <v>21120</v>
      </c>
      <c r="R66" s="10">
        <f t="shared" si="12"/>
        <v>2800</v>
      </c>
      <c r="S66" s="10">
        <f t="shared" si="13"/>
        <v>18330</v>
      </c>
      <c r="T66" s="10">
        <f t="shared" si="14"/>
        <v>0</v>
      </c>
      <c r="U66" s="10">
        <f t="shared" si="15"/>
        <v>0</v>
      </c>
      <c r="V66" s="10">
        <f t="shared" si="16"/>
        <v>21130</v>
      </c>
      <c r="W66" s="28">
        <f t="shared" si="17"/>
        <v>6020</v>
      </c>
      <c r="X66" s="28">
        <f t="shared" si="18"/>
        <v>22560</v>
      </c>
      <c r="Y66" s="28">
        <f t="shared" si="19"/>
        <v>0</v>
      </c>
      <c r="Z66" s="28">
        <f t="shared" si="20"/>
        <v>0</v>
      </c>
      <c r="AA66" s="28">
        <f t="shared" si="21"/>
        <v>28580</v>
      </c>
      <c r="AB66" s="34">
        <v>14</v>
      </c>
      <c r="AC66" s="34">
        <v>4</v>
      </c>
      <c r="AD66" s="34">
        <v>11</v>
      </c>
      <c r="AE66" s="34">
        <v>2</v>
      </c>
      <c r="AF66" s="34">
        <v>7</v>
      </c>
      <c r="AG66" s="34">
        <v>14</v>
      </c>
      <c r="AH66" s="34">
        <v>9</v>
      </c>
      <c r="AI66" s="32">
        <f t="shared" si="25"/>
        <v>47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2">
        <f t="shared" si="22"/>
        <v>0</v>
      </c>
      <c r="AQ66" s="32">
        <f t="shared" si="26"/>
        <v>61</v>
      </c>
      <c r="AR66" s="35">
        <f t="shared" si="24"/>
        <v>2800</v>
      </c>
      <c r="AS66" s="35">
        <f t="shared" si="27"/>
        <v>3020</v>
      </c>
      <c r="AT66" s="33">
        <f t="shared" si="28"/>
        <v>3982</v>
      </c>
      <c r="AU66" s="33">
        <f t="shared" si="29"/>
        <v>738</v>
      </c>
      <c r="AV66" s="35">
        <f t="shared" si="30"/>
        <v>5761</v>
      </c>
      <c r="AW66" s="33">
        <f t="shared" si="31"/>
        <v>5628</v>
      </c>
      <c r="AX66" s="33">
        <f t="shared" si="32"/>
        <v>4311</v>
      </c>
      <c r="AY66" s="35">
        <f t="shared" si="33"/>
        <v>23440</v>
      </c>
      <c r="AZ66" s="35">
        <f t="shared" si="34"/>
        <v>0</v>
      </c>
      <c r="BA66" s="35">
        <f t="shared" si="35"/>
        <v>0</v>
      </c>
      <c r="BB66" s="35">
        <f t="shared" si="36"/>
        <v>0</v>
      </c>
      <c r="BC66" s="35">
        <f t="shared" si="37"/>
        <v>0</v>
      </c>
      <c r="BD66" s="35">
        <f t="shared" si="38"/>
        <v>0</v>
      </c>
      <c r="BE66" s="35">
        <f t="shared" si="39"/>
        <v>0</v>
      </c>
      <c r="BF66" s="35">
        <f t="shared" si="40"/>
        <v>0</v>
      </c>
      <c r="BG66" s="35">
        <f t="shared" si="41"/>
        <v>26240</v>
      </c>
      <c r="BH66" s="36">
        <f t="shared" si="42"/>
        <v>240670</v>
      </c>
      <c r="BI66" s="47">
        <f t="shared" si="47"/>
        <v>240670</v>
      </c>
      <c r="BJ66" s="47">
        <f t="shared" si="47"/>
        <v>240670</v>
      </c>
      <c r="BK66" s="47">
        <f t="shared" si="47"/>
        <v>240670</v>
      </c>
      <c r="BL66" s="50">
        <f t="shared" si="23"/>
        <v>962680</v>
      </c>
      <c r="BM66" s="80"/>
      <c r="BN66" s="59"/>
      <c r="BO66" s="77"/>
      <c r="BP66" s="68"/>
      <c r="BQ66" s="77"/>
      <c r="BR66" s="90"/>
      <c r="BS66" s="68"/>
      <c r="BT66" s="98"/>
      <c r="BU66" s="68"/>
      <c r="BV66" s="98"/>
      <c r="BW66" s="101"/>
      <c r="BX66" s="94">
        <v>1</v>
      </c>
      <c r="BY66" s="101"/>
      <c r="BZ66" s="101"/>
      <c r="CA66" s="68"/>
      <c r="CB66" s="68"/>
      <c r="CC66" s="69"/>
    </row>
    <row r="67" spans="1:81" ht="23.25">
      <c r="A67" s="40">
        <v>59</v>
      </c>
      <c r="B67" s="41" t="s">
        <v>70</v>
      </c>
      <c r="C67" s="17">
        <v>19</v>
      </c>
      <c r="D67" s="17">
        <v>52</v>
      </c>
      <c r="E67" s="17">
        <v>0</v>
      </c>
      <c r="F67" s="17">
        <v>0</v>
      </c>
      <c r="G67" s="18">
        <f t="shared" si="46"/>
        <v>71</v>
      </c>
      <c r="H67" s="21">
        <f>SUM(C67*2200)</f>
        <v>41800</v>
      </c>
      <c r="I67" s="21">
        <f>SUM(D67*2400)</f>
        <v>124800</v>
      </c>
      <c r="J67" s="21">
        <f t="shared" si="4"/>
        <v>0</v>
      </c>
      <c r="K67" s="21">
        <f t="shared" si="5"/>
        <v>0</v>
      </c>
      <c r="L67" s="21">
        <f t="shared" si="6"/>
        <v>166600</v>
      </c>
      <c r="M67" s="23">
        <f t="shared" si="7"/>
        <v>5700</v>
      </c>
      <c r="N67" s="23">
        <f t="shared" si="8"/>
        <v>18720</v>
      </c>
      <c r="O67" s="23">
        <f t="shared" si="9"/>
        <v>0</v>
      </c>
      <c r="P67" s="23">
        <f t="shared" si="10"/>
        <v>0</v>
      </c>
      <c r="Q67" s="23">
        <f t="shared" si="11"/>
        <v>24420</v>
      </c>
      <c r="R67" s="10">
        <f t="shared" si="12"/>
        <v>3800</v>
      </c>
      <c r="S67" s="10">
        <f t="shared" si="13"/>
        <v>20280</v>
      </c>
      <c r="T67" s="10">
        <f t="shared" si="14"/>
        <v>0</v>
      </c>
      <c r="U67" s="10">
        <f t="shared" si="15"/>
        <v>0</v>
      </c>
      <c r="V67" s="10">
        <f t="shared" si="16"/>
        <v>24080</v>
      </c>
      <c r="W67" s="28">
        <f t="shared" si="17"/>
        <v>8170</v>
      </c>
      <c r="X67" s="28">
        <f t="shared" si="18"/>
        <v>24960</v>
      </c>
      <c r="Y67" s="28">
        <f t="shared" si="19"/>
        <v>0</v>
      </c>
      <c r="Z67" s="28">
        <f t="shared" si="20"/>
        <v>0</v>
      </c>
      <c r="AA67" s="28">
        <f t="shared" si="21"/>
        <v>33130</v>
      </c>
      <c r="AB67" s="34">
        <v>19</v>
      </c>
      <c r="AC67" s="34">
        <v>7</v>
      </c>
      <c r="AD67" s="34">
        <v>5</v>
      </c>
      <c r="AE67" s="34">
        <v>8</v>
      </c>
      <c r="AF67" s="34">
        <v>10</v>
      </c>
      <c r="AG67" s="34">
        <v>12</v>
      </c>
      <c r="AH67" s="34">
        <v>10</v>
      </c>
      <c r="AI67" s="32">
        <f t="shared" si="25"/>
        <v>52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2">
        <f t="shared" si="22"/>
        <v>0</v>
      </c>
      <c r="AQ67" s="32">
        <f t="shared" si="26"/>
        <v>71</v>
      </c>
      <c r="AR67" s="35">
        <f aca="true" t="shared" si="48" ref="AR67:AR112">AB67*200</f>
        <v>3800</v>
      </c>
      <c r="AS67" s="35">
        <f t="shared" si="27"/>
        <v>5285</v>
      </c>
      <c r="AT67" s="33">
        <f t="shared" si="28"/>
        <v>1810</v>
      </c>
      <c r="AU67" s="33">
        <f t="shared" si="29"/>
        <v>2952</v>
      </c>
      <c r="AV67" s="35">
        <f t="shared" si="30"/>
        <v>8230</v>
      </c>
      <c r="AW67" s="33">
        <f t="shared" si="31"/>
        <v>4824</v>
      </c>
      <c r="AX67" s="33">
        <f t="shared" si="32"/>
        <v>4790</v>
      </c>
      <c r="AY67" s="35">
        <f t="shared" si="33"/>
        <v>27891</v>
      </c>
      <c r="AZ67" s="35">
        <f t="shared" si="34"/>
        <v>0</v>
      </c>
      <c r="BA67" s="35">
        <f t="shared" si="35"/>
        <v>0</v>
      </c>
      <c r="BB67" s="35">
        <f t="shared" si="36"/>
        <v>0</v>
      </c>
      <c r="BC67" s="35">
        <f t="shared" si="37"/>
        <v>0</v>
      </c>
      <c r="BD67" s="35">
        <f t="shared" si="38"/>
        <v>0</v>
      </c>
      <c r="BE67" s="35">
        <f t="shared" si="39"/>
        <v>0</v>
      </c>
      <c r="BF67" s="35">
        <f t="shared" si="40"/>
        <v>0</v>
      </c>
      <c r="BG67" s="35">
        <f t="shared" si="41"/>
        <v>31691</v>
      </c>
      <c r="BH67" s="36">
        <f t="shared" si="42"/>
        <v>279921</v>
      </c>
      <c r="BI67" s="47">
        <f t="shared" si="47"/>
        <v>279921</v>
      </c>
      <c r="BJ67" s="47">
        <f t="shared" si="47"/>
        <v>279921</v>
      </c>
      <c r="BK67" s="47">
        <f t="shared" si="47"/>
        <v>279921</v>
      </c>
      <c r="BL67" s="50">
        <f t="shared" si="23"/>
        <v>1119684</v>
      </c>
      <c r="BM67" s="80"/>
      <c r="BN67" s="59"/>
      <c r="BO67" s="77"/>
      <c r="BP67" s="68"/>
      <c r="BQ67" s="77"/>
      <c r="BR67" s="90"/>
      <c r="BS67" s="68"/>
      <c r="BT67" s="98"/>
      <c r="BU67" s="68"/>
      <c r="BV67" s="98"/>
      <c r="BW67" s="101"/>
      <c r="BX67" s="94">
        <v>1</v>
      </c>
      <c r="BY67" s="101"/>
      <c r="BZ67" s="101"/>
      <c r="CA67" s="68"/>
      <c r="CB67" s="68"/>
      <c r="CC67" s="69"/>
    </row>
    <row r="68" spans="1:81" ht="23.25">
      <c r="A68" s="11">
        <v>60</v>
      </c>
      <c r="B68" s="41" t="s">
        <v>71</v>
      </c>
      <c r="C68" s="17">
        <v>44</v>
      </c>
      <c r="D68" s="17">
        <v>105</v>
      </c>
      <c r="E68" s="17">
        <v>50</v>
      </c>
      <c r="F68" s="17">
        <v>0</v>
      </c>
      <c r="G68" s="18">
        <f t="shared" si="46"/>
        <v>199</v>
      </c>
      <c r="H68" s="21">
        <f>C68*1700</f>
        <v>74800</v>
      </c>
      <c r="I68" s="21">
        <f>D68*1900</f>
        <v>199500</v>
      </c>
      <c r="J68" s="21">
        <f>E68*4500</f>
        <v>225000</v>
      </c>
      <c r="K68" s="21">
        <f t="shared" si="5"/>
        <v>0</v>
      </c>
      <c r="L68" s="21">
        <f t="shared" si="6"/>
        <v>499300</v>
      </c>
      <c r="M68" s="23">
        <f t="shared" si="7"/>
        <v>13200</v>
      </c>
      <c r="N68" s="23">
        <f t="shared" si="8"/>
        <v>37800</v>
      </c>
      <c r="O68" s="23">
        <f t="shared" si="9"/>
        <v>22500</v>
      </c>
      <c r="P68" s="23">
        <f t="shared" si="10"/>
        <v>0</v>
      </c>
      <c r="Q68" s="23">
        <f t="shared" si="11"/>
        <v>73500</v>
      </c>
      <c r="R68" s="10">
        <f t="shared" si="12"/>
        <v>8800</v>
      </c>
      <c r="S68" s="10">
        <f t="shared" si="13"/>
        <v>40950</v>
      </c>
      <c r="T68" s="10">
        <f t="shared" si="14"/>
        <v>21000</v>
      </c>
      <c r="U68" s="10">
        <f t="shared" si="15"/>
        <v>0</v>
      </c>
      <c r="V68" s="10">
        <f t="shared" si="16"/>
        <v>70750</v>
      </c>
      <c r="W68" s="28">
        <f t="shared" si="17"/>
        <v>18920</v>
      </c>
      <c r="X68" s="28">
        <f t="shared" si="18"/>
        <v>50400</v>
      </c>
      <c r="Y68" s="28">
        <f t="shared" si="19"/>
        <v>44000</v>
      </c>
      <c r="Z68" s="28">
        <f t="shared" si="20"/>
        <v>0</v>
      </c>
      <c r="AA68" s="28">
        <f t="shared" si="21"/>
        <v>113320</v>
      </c>
      <c r="AB68" s="34">
        <v>44</v>
      </c>
      <c r="AC68" s="34">
        <v>18</v>
      </c>
      <c r="AD68" s="34">
        <v>14</v>
      </c>
      <c r="AE68" s="34">
        <v>10</v>
      </c>
      <c r="AF68" s="34">
        <v>26</v>
      </c>
      <c r="AG68" s="34">
        <v>22</v>
      </c>
      <c r="AH68" s="34">
        <v>15</v>
      </c>
      <c r="AI68" s="32">
        <f t="shared" si="25"/>
        <v>105</v>
      </c>
      <c r="AJ68" s="34">
        <v>15</v>
      </c>
      <c r="AK68" s="34">
        <v>21</v>
      </c>
      <c r="AL68" s="34">
        <v>14</v>
      </c>
      <c r="AM68" s="34">
        <v>0</v>
      </c>
      <c r="AN68" s="34">
        <v>0</v>
      </c>
      <c r="AO68" s="34">
        <v>0</v>
      </c>
      <c r="AP68" s="32">
        <f t="shared" si="22"/>
        <v>50</v>
      </c>
      <c r="AQ68" s="32">
        <f t="shared" si="26"/>
        <v>199</v>
      </c>
      <c r="AR68" s="35">
        <f t="shared" si="48"/>
        <v>8800</v>
      </c>
      <c r="AS68" s="35">
        <f t="shared" si="27"/>
        <v>13590</v>
      </c>
      <c r="AT68" s="33">
        <f t="shared" si="28"/>
        <v>5068</v>
      </c>
      <c r="AU68" s="33">
        <f t="shared" si="29"/>
        <v>3690</v>
      </c>
      <c r="AV68" s="35">
        <f t="shared" si="30"/>
        <v>21398</v>
      </c>
      <c r="AW68" s="33">
        <f t="shared" si="31"/>
        <v>8844</v>
      </c>
      <c r="AX68" s="33">
        <f t="shared" si="32"/>
        <v>7185</v>
      </c>
      <c r="AY68" s="35">
        <f t="shared" si="33"/>
        <v>59775</v>
      </c>
      <c r="AZ68" s="35">
        <f t="shared" si="34"/>
        <v>13860</v>
      </c>
      <c r="BA68" s="35">
        <f t="shared" si="35"/>
        <v>3549</v>
      </c>
      <c r="BB68" s="35">
        <f t="shared" si="36"/>
        <v>2352</v>
      </c>
      <c r="BC68" s="35">
        <f t="shared" si="37"/>
        <v>0</v>
      </c>
      <c r="BD68" s="35">
        <f t="shared" si="38"/>
        <v>0</v>
      </c>
      <c r="BE68" s="35">
        <f t="shared" si="39"/>
        <v>0</v>
      </c>
      <c r="BF68" s="35">
        <f t="shared" si="40"/>
        <v>19761</v>
      </c>
      <c r="BG68" s="35">
        <f t="shared" si="41"/>
        <v>88336</v>
      </c>
      <c r="BH68" s="36">
        <f t="shared" si="42"/>
        <v>845206</v>
      </c>
      <c r="BI68" s="47">
        <f t="shared" si="47"/>
        <v>845206</v>
      </c>
      <c r="BJ68" s="47">
        <f t="shared" si="47"/>
        <v>845206</v>
      </c>
      <c r="BK68" s="47">
        <f t="shared" si="47"/>
        <v>845206</v>
      </c>
      <c r="BL68" s="50">
        <f t="shared" si="23"/>
        <v>3380824</v>
      </c>
      <c r="BM68" s="80"/>
      <c r="BN68" s="59"/>
      <c r="BO68" s="77"/>
      <c r="BP68" s="68"/>
      <c r="BQ68" s="77"/>
      <c r="BR68" s="90">
        <v>1</v>
      </c>
      <c r="BS68" s="68"/>
      <c r="BT68" s="98"/>
      <c r="BU68" s="68"/>
      <c r="BV68" s="98"/>
      <c r="BW68" s="101"/>
      <c r="BX68" s="94">
        <v>1</v>
      </c>
      <c r="BY68" s="101"/>
      <c r="BZ68" s="101"/>
      <c r="CA68" s="68"/>
      <c r="CB68" s="68"/>
      <c r="CC68" s="69"/>
    </row>
    <row r="69" spans="1:81" ht="23.25">
      <c r="A69" s="11">
        <v>61</v>
      </c>
      <c r="B69" s="41" t="s">
        <v>72</v>
      </c>
      <c r="C69" s="17">
        <v>30</v>
      </c>
      <c r="D69" s="17">
        <v>40</v>
      </c>
      <c r="E69" s="17">
        <v>0</v>
      </c>
      <c r="F69" s="17">
        <v>0</v>
      </c>
      <c r="G69" s="18">
        <f t="shared" si="46"/>
        <v>70</v>
      </c>
      <c r="H69" s="21">
        <f>SUM(C69*2200)</f>
        <v>66000</v>
      </c>
      <c r="I69" s="21">
        <f>SUM(D69*2400)</f>
        <v>96000</v>
      </c>
      <c r="J69" s="21">
        <f t="shared" si="4"/>
        <v>0</v>
      </c>
      <c r="K69" s="21">
        <f t="shared" si="5"/>
        <v>0</v>
      </c>
      <c r="L69" s="21">
        <f t="shared" si="6"/>
        <v>162000</v>
      </c>
      <c r="M69" s="23">
        <f t="shared" si="7"/>
        <v>9000</v>
      </c>
      <c r="N69" s="23">
        <f t="shared" si="8"/>
        <v>14400</v>
      </c>
      <c r="O69" s="23">
        <f t="shared" si="9"/>
        <v>0</v>
      </c>
      <c r="P69" s="23">
        <f t="shared" si="10"/>
        <v>0</v>
      </c>
      <c r="Q69" s="23">
        <f t="shared" si="11"/>
        <v>23400</v>
      </c>
      <c r="R69" s="10">
        <f t="shared" si="12"/>
        <v>6000</v>
      </c>
      <c r="S69" s="10">
        <f t="shared" si="13"/>
        <v>15600</v>
      </c>
      <c r="T69" s="10">
        <f t="shared" si="14"/>
        <v>0</v>
      </c>
      <c r="U69" s="10">
        <f t="shared" si="15"/>
        <v>0</v>
      </c>
      <c r="V69" s="10">
        <f t="shared" si="16"/>
        <v>21600</v>
      </c>
      <c r="W69" s="28">
        <f t="shared" si="17"/>
        <v>12900</v>
      </c>
      <c r="X69" s="28">
        <f t="shared" si="18"/>
        <v>19200</v>
      </c>
      <c r="Y69" s="28">
        <f t="shared" si="19"/>
        <v>0</v>
      </c>
      <c r="Z69" s="28">
        <f t="shared" si="20"/>
        <v>0</v>
      </c>
      <c r="AA69" s="28">
        <f t="shared" si="21"/>
        <v>32100</v>
      </c>
      <c r="AB69" s="34">
        <v>30</v>
      </c>
      <c r="AC69" s="34">
        <v>8</v>
      </c>
      <c r="AD69" s="34">
        <v>3</v>
      </c>
      <c r="AE69" s="34">
        <v>5</v>
      </c>
      <c r="AF69" s="34">
        <v>5</v>
      </c>
      <c r="AG69" s="34">
        <v>9</v>
      </c>
      <c r="AH69" s="34">
        <v>10</v>
      </c>
      <c r="AI69" s="32">
        <f t="shared" si="25"/>
        <v>40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2">
        <f t="shared" si="22"/>
        <v>0</v>
      </c>
      <c r="AQ69" s="32">
        <f t="shared" si="26"/>
        <v>70</v>
      </c>
      <c r="AR69" s="35">
        <f t="shared" si="48"/>
        <v>6000</v>
      </c>
      <c r="AS69" s="35">
        <f t="shared" si="27"/>
        <v>6040</v>
      </c>
      <c r="AT69" s="33">
        <f t="shared" si="28"/>
        <v>1086</v>
      </c>
      <c r="AU69" s="33">
        <f t="shared" si="29"/>
        <v>1845</v>
      </c>
      <c r="AV69" s="35">
        <f t="shared" si="30"/>
        <v>4115</v>
      </c>
      <c r="AW69" s="33">
        <f t="shared" si="31"/>
        <v>3618</v>
      </c>
      <c r="AX69" s="33">
        <f t="shared" si="32"/>
        <v>4790</v>
      </c>
      <c r="AY69" s="35">
        <f t="shared" si="33"/>
        <v>21494</v>
      </c>
      <c r="AZ69" s="35">
        <f t="shared" si="34"/>
        <v>0</v>
      </c>
      <c r="BA69" s="35">
        <f t="shared" si="35"/>
        <v>0</v>
      </c>
      <c r="BB69" s="35">
        <f t="shared" si="36"/>
        <v>0</v>
      </c>
      <c r="BC69" s="35">
        <f t="shared" si="37"/>
        <v>0</v>
      </c>
      <c r="BD69" s="35">
        <f t="shared" si="38"/>
        <v>0</v>
      </c>
      <c r="BE69" s="35">
        <f t="shared" si="39"/>
        <v>0</v>
      </c>
      <c r="BF69" s="35">
        <f t="shared" si="40"/>
        <v>0</v>
      </c>
      <c r="BG69" s="35">
        <f t="shared" si="41"/>
        <v>27494</v>
      </c>
      <c r="BH69" s="36">
        <f t="shared" si="42"/>
        <v>266594</v>
      </c>
      <c r="BI69" s="47">
        <f aca="true" t="shared" si="49" ref="BI69:BK88">SUM(BH69)</f>
        <v>266594</v>
      </c>
      <c r="BJ69" s="47">
        <f t="shared" si="49"/>
        <v>266594</v>
      </c>
      <c r="BK69" s="47">
        <f t="shared" si="49"/>
        <v>266594</v>
      </c>
      <c r="BL69" s="50">
        <f t="shared" si="23"/>
        <v>1066376</v>
      </c>
      <c r="BM69" s="80"/>
      <c r="BN69" s="59"/>
      <c r="BO69" s="77"/>
      <c r="BP69" s="68"/>
      <c r="BQ69" s="77">
        <v>1</v>
      </c>
      <c r="BR69" s="90"/>
      <c r="BS69" s="68"/>
      <c r="BT69" s="98"/>
      <c r="BU69" s="68"/>
      <c r="BV69" s="98"/>
      <c r="BW69" s="101"/>
      <c r="BX69" s="94">
        <v>1</v>
      </c>
      <c r="BY69" s="101"/>
      <c r="BZ69" s="101"/>
      <c r="CA69" s="68"/>
      <c r="CB69" s="68"/>
      <c r="CC69" s="69"/>
    </row>
    <row r="70" spans="1:81" ht="23.25">
      <c r="A70" s="40">
        <v>62</v>
      </c>
      <c r="B70" s="41" t="s">
        <v>74</v>
      </c>
      <c r="C70" s="17">
        <v>128</v>
      </c>
      <c r="D70" s="17">
        <v>323</v>
      </c>
      <c r="E70" s="17">
        <v>80</v>
      </c>
      <c r="F70" s="17">
        <v>0</v>
      </c>
      <c r="G70" s="18">
        <f t="shared" si="46"/>
        <v>531</v>
      </c>
      <c r="H70" s="21">
        <f>C70*1700</f>
        <v>217600</v>
      </c>
      <c r="I70" s="21">
        <f>D70*1900</f>
        <v>613700</v>
      </c>
      <c r="J70" s="21">
        <f t="shared" si="4"/>
        <v>280000</v>
      </c>
      <c r="K70" s="21">
        <f t="shared" si="5"/>
        <v>0</v>
      </c>
      <c r="L70" s="21">
        <f t="shared" si="6"/>
        <v>1111300</v>
      </c>
      <c r="M70" s="23">
        <f t="shared" si="7"/>
        <v>38400</v>
      </c>
      <c r="N70" s="23">
        <f t="shared" si="8"/>
        <v>116280</v>
      </c>
      <c r="O70" s="23">
        <f t="shared" si="9"/>
        <v>36000</v>
      </c>
      <c r="P70" s="23">
        <f t="shared" si="10"/>
        <v>0</v>
      </c>
      <c r="Q70" s="23">
        <f t="shared" si="11"/>
        <v>190680</v>
      </c>
      <c r="R70" s="10">
        <f t="shared" si="12"/>
        <v>25600</v>
      </c>
      <c r="S70" s="10">
        <f t="shared" si="13"/>
        <v>125970</v>
      </c>
      <c r="T70" s="10">
        <f t="shared" si="14"/>
        <v>33600</v>
      </c>
      <c r="U70" s="10">
        <f t="shared" si="15"/>
        <v>0</v>
      </c>
      <c r="V70" s="10">
        <f t="shared" si="16"/>
        <v>185170</v>
      </c>
      <c r="W70" s="28">
        <f t="shared" si="17"/>
        <v>55040</v>
      </c>
      <c r="X70" s="28">
        <f t="shared" si="18"/>
        <v>155040</v>
      </c>
      <c r="Y70" s="28">
        <f t="shared" si="19"/>
        <v>70400</v>
      </c>
      <c r="Z70" s="28">
        <f t="shared" si="20"/>
        <v>0</v>
      </c>
      <c r="AA70" s="28">
        <f t="shared" si="21"/>
        <v>280480</v>
      </c>
      <c r="AB70" s="34">
        <v>128</v>
      </c>
      <c r="AC70" s="34">
        <v>53</v>
      </c>
      <c r="AD70" s="34">
        <v>55</v>
      </c>
      <c r="AE70" s="34">
        <v>46</v>
      </c>
      <c r="AF70" s="34">
        <v>52</v>
      </c>
      <c r="AG70" s="34">
        <v>65</v>
      </c>
      <c r="AH70" s="34">
        <v>52</v>
      </c>
      <c r="AI70" s="32">
        <f t="shared" si="25"/>
        <v>323</v>
      </c>
      <c r="AJ70" s="34">
        <v>35</v>
      </c>
      <c r="AK70" s="34">
        <v>27</v>
      </c>
      <c r="AL70" s="34">
        <v>18</v>
      </c>
      <c r="AM70" s="34">
        <v>0</v>
      </c>
      <c r="AN70" s="34">
        <v>0</v>
      </c>
      <c r="AO70" s="34">
        <v>0</v>
      </c>
      <c r="AP70" s="32">
        <f t="shared" si="22"/>
        <v>80</v>
      </c>
      <c r="AQ70" s="32">
        <f t="shared" si="26"/>
        <v>531</v>
      </c>
      <c r="AR70" s="35">
        <f t="shared" si="48"/>
        <v>25600</v>
      </c>
      <c r="AS70" s="35">
        <f t="shared" si="27"/>
        <v>40015</v>
      </c>
      <c r="AT70" s="33">
        <f t="shared" si="28"/>
        <v>19910</v>
      </c>
      <c r="AU70" s="33">
        <f t="shared" si="29"/>
        <v>16974</v>
      </c>
      <c r="AV70" s="35">
        <f t="shared" si="30"/>
        <v>42796</v>
      </c>
      <c r="AW70" s="33">
        <f t="shared" si="31"/>
        <v>26130</v>
      </c>
      <c r="AX70" s="33">
        <f t="shared" si="32"/>
        <v>24908</v>
      </c>
      <c r="AY70" s="35">
        <f t="shared" si="33"/>
        <v>170733</v>
      </c>
      <c r="AZ70" s="35">
        <f t="shared" si="34"/>
        <v>32340</v>
      </c>
      <c r="BA70" s="35">
        <f t="shared" si="35"/>
        <v>4563</v>
      </c>
      <c r="BB70" s="35">
        <f t="shared" si="36"/>
        <v>3024</v>
      </c>
      <c r="BC70" s="35">
        <f t="shared" si="37"/>
        <v>0</v>
      </c>
      <c r="BD70" s="35">
        <f t="shared" si="38"/>
        <v>0</v>
      </c>
      <c r="BE70" s="35">
        <f t="shared" si="39"/>
        <v>0</v>
      </c>
      <c r="BF70" s="35">
        <f t="shared" si="40"/>
        <v>39927</v>
      </c>
      <c r="BG70" s="35">
        <f t="shared" si="41"/>
        <v>236260</v>
      </c>
      <c r="BH70" s="36">
        <f t="shared" si="42"/>
        <v>2003890</v>
      </c>
      <c r="BI70" s="47">
        <f t="shared" si="49"/>
        <v>2003890</v>
      </c>
      <c r="BJ70" s="47">
        <f t="shared" si="49"/>
        <v>2003890</v>
      </c>
      <c r="BK70" s="47">
        <f t="shared" si="49"/>
        <v>2003890</v>
      </c>
      <c r="BL70" s="50">
        <f t="shared" si="23"/>
        <v>8015560</v>
      </c>
      <c r="BM70" s="80">
        <v>1</v>
      </c>
      <c r="BN70" s="59" t="s">
        <v>180</v>
      </c>
      <c r="BO70" s="77"/>
      <c r="BP70" s="68"/>
      <c r="BQ70" s="77"/>
      <c r="BR70" s="90">
        <v>1</v>
      </c>
      <c r="BS70" s="68"/>
      <c r="BT70" s="98"/>
      <c r="BU70" s="68"/>
      <c r="BV70" s="98"/>
      <c r="BW70" s="94">
        <v>1</v>
      </c>
      <c r="BX70" s="94"/>
      <c r="BY70" s="101"/>
      <c r="BZ70" s="101"/>
      <c r="CA70" s="68"/>
      <c r="CB70" s="68"/>
      <c r="CC70" s="69"/>
    </row>
    <row r="71" spans="1:81" ht="23.25">
      <c r="A71" s="40">
        <v>63</v>
      </c>
      <c r="B71" s="41" t="s">
        <v>75</v>
      </c>
      <c r="C71" s="17">
        <v>167</v>
      </c>
      <c r="D71" s="17">
        <v>405</v>
      </c>
      <c r="E71" s="17">
        <v>0</v>
      </c>
      <c r="F71" s="17">
        <v>0</v>
      </c>
      <c r="G71" s="18">
        <f t="shared" si="46"/>
        <v>572</v>
      </c>
      <c r="H71" s="21">
        <f>C71*1700</f>
        <v>283900</v>
      </c>
      <c r="I71" s="21">
        <f>D71*1900</f>
        <v>769500</v>
      </c>
      <c r="J71" s="21">
        <f t="shared" si="4"/>
        <v>0</v>
      </c>
      <c r="K71" s="21">
        <f t="shared" si="5"/>
        <v>0</v>
      </c>
      <c r="L71" s="21">
        <f t="shared" si="6"/>
        <v>1053400</v>
      </c>
      <c r="M71" s="23">
        <f t="shared" si="7"/>
        <v>50100</v>
      </c>
      <c r="N71" s="23">
        <f t="shared" si="8"/>
        <v>145800</v>
      </c>
      <c r="O71" s="23">
        <f t="shared" si="9"/>
        <v>0</v>
      </c>
      <c r="P71" s="23">
        <f t="shared" si="10"/>
        <v>0</v>
      </c>
      <c r="Q71" s="23">
        <f t="shared" si="11"/>
        <v>195900</v>
      </c>
      <c r="R71" s="10">
        <f t="shared" si="12"/>
        <v>33400</v>
      </c>
      <c r="S71" s="10">
        <f t="shared" si="13"/>
        <v>157950</v>
      </c>
      <c r="T71" s="10">
        <f t="shared" si="14"/>
        <v>0</v>
      </c>
      <c r="U71" s="10">
        <f t="shared" si="15"/>
        <v>0</v>
      </c>
      <c r="V71" s="10">
        <f t="shared" si="16"/>
        <v>191350</v>
      </c>
      <c r="W71" s="28">
        <f t="shared" si="17"/>
        <v>71810</v>
      </c>
      <c r="X71" s="28">
        <f t="shared" si="18"/>
        <v>194400</v>
      </c>
      <c r="Y71" s="28">
        <f t="shared" si="19"/>
        <v>0</v>
      </c>
      <c r="Z71" s="28">
        <f t="shared" si="20"/>
        <v>0</v>
      </c>
      <c r="AA71" s="28">
        <f t="shared" si="21"/>
        <v>266210</v>
      </c>
      <c r="AB71" s="34">
        <v>167</v>
      </c>
      <c r="AC71" s="34">
        <v>70</v>
      </c>
      <c r="AD71" s="34">
        <v>76</v>
      </c>
      <c r="AE71" s="34">
        <v>63</v>
      </c>
      <c r="AF71" s="34">
        <v>68</v>
      </c>
      <c r="AG71" s="34">
        <v>64</v>
      </c>
      <c r="AH71" s="34">
        <v>64</v>
      </c>
      <c r="AI71" s="32">
        <f t="shared" si="25"/>
        <v>405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2">
        <f t="shared" si="22"/>
        <v>0</v>
      </c>
      <c r="AQ71" s="32">
        <f t="shared" si="26"/>
        <v>572</v>
      </c>
      <c r="AR71" s="35">
        <f t="shared" si="48"/>
        <v>33400</v>
      </c>
      <c r="AS71" s="35">
        <f t="shared" si="27"/>
        <v>52850</v>
      </c>
      <c r="AT71" s="33">
        <f t="shared" si="28"/>
        <v>27512</v>
      </c>
      <c r="AU71" s="33">
        <f t="shared" si="29"/>
        <v>23247</v>
      </c>
      <c r="AV71" s="35">
        <f t="shared" si="30"/>
        <v>55964</v>
      </c>
      <c r="AW71" s="33">
        <f t="shared" si="31"/>
        <v>25728</v>
      </c>
      <c r="AX71" s="33">
        <f t="shared" si="32"/>
        <v>30656</v>
      </c>
      <c r="AY71" s="35">
        <f t="shared" si="33"/>
        <v>215957</v>
      </c>
      <c r="AZ71" s="35">
        <f t="shared" si="34"/>
        <v>0</v>
      </c>
      <c r="BA71" s="35">
        <f t="shared" si="35"/>
        <v>0</v>
      </c>
      <c r="BB71" s="35">
        <f t="shared" si="36"/>
        <v>0</v>
      </c>
      <c r="BC71" s="35">
        <f t="shared" si="37"/>
        <v>0</v>
      </c>
      <c r="BD71" s="35">
        <f t="shared" si="38"/>
        <v>0</v>
      </c>
      <c r="BE71" s="35">
        <f t="shared" si="39"/>
        <v>0</v>
      </c>
      <c r="BF71" s="35">
        <f t="shared" si="40"/>
        <v>0</v>
      </c>
      <c r="BG71" s="35">
        <f t="shared" si="41"/>
        <v>249357</v>
      </c>
      <c r="BH71" s="36">
        <f t="shared" si="42"/>
        <v>1956217</v>
      </c>
      <c r="BI71" s="47">
        <f t="shared" si="49"/>
        <v>1956217</v>
      </c>
      <c r="BJ71" s="47">
        <f t="shared" si="49"/>
        <v>1956217</v>
      </c>
      <c r="BK71" s="47">
        <f t="shared" si="49"/>
        <v>1956217</v>
      </c>
      <c r="BL71" s="50">
        <f t="shared" si="23"/>
        <v>7824868</v>
      </c>
      <c r="BM71" s="80">
        <v>1</v>
      </c>
      <c r="BN71" s="59" t="s">
        <v>176</v>
      </c>
      <c r="BO71" s="77"/>
      <c r="BP71" s="68"/>
      <c r="BQ71" s="77"/>
      <c r="BR71" s="90">
        <v>1</v>
      </c>
      <c r="BS71" s="77">
        <v>1</v>
      </c>
      <c r="BT71" s="98"/>
      <c r="BU71" s="68"/>
      <c r="BV71" s="98"/>
      <c r="BW71" s="94">
        <v>1</v>
      </c>
      <c r="BX71" s="94"/>
      <c r="BY71" s="101"/>
      <c r="BZ71" s="101"/>
      <c r="CA71" s="68"/>
      <c r="CB71" s="68"/>
      <c r="CC71" s="69"/>
    </row>
    <row r="72" spans="1:81" ht="23.25">
      <c r="A72" s="11">
        <v>64</v>
      </c>
      <c r="B72" s="41" t="s">
        <v>76</v>
      </c>
      <c r="C72" s="17">
        <v>37</v>
      </c>
      <c r="D72" s="17">
        <v>52</v>
      </c>
      <c r="E72" s="17">
        <v>0</v>
      </c>
      <c r="F72" s="17">
        <v>0</v>
      </c>
      <c r="G72" s="18">
        <f t="shared" si="46"/>
        <v>89</v>
      </c>
      <c r="H72" s="21">
        <f>SUM(C72*2200)</f>
        <v>81400</v>
      </c>
      <c r="I72" s="21">
        <f>SUM(D72*2400)</f>
        <v>124800</v>
      </c>
      <c r="J72" s="21">
        <f t="shared" si="4"/>
        <v>0</v>
      </c>
      <c r="K72" s="21">
        <f t="shared" si="5"/>
        <v>0</v>
      </c>
      <c r="L72" s="21">
        <f t="shared" si="6"/>
        <v>206200</v>
      </c>
      <c r="M72" s="23">
        <f t="shared" si="7"/>
        <v>11100</v>
      </c>
      <c r="N72" s="23">
        <f t="shared" si="8"/>
        <v>18720</v>
      </c>
      <c r="O72" s="23">
        <f t="shared" si="9"/>
        <v>0</v>
      </c>
      <c r="P72" s="23">
        <f t="shared" si="10"/>
        <v>0</v>
      </c>
      <c r="Q72" s="23">
        <f t="shared" si="11"/>
        <v>29820</v>
      </c>
      <c r="R72" s="10">
        <f t="shared" si="12"/>
        <v>7400</v>
      </c>
      <c r="S72" s="10">
        <f t="shared" si="13"/>
        <v>20280</v>
      </c>
      <c r="T72" s="10">
        <f t="shared" si="14"/>
        <v>0</v>
      </c>
      <c r="U72" s="10">
        <f t="shared" si="15"/>
        <v>0</v>
      </c>
      <c r="V72" s="10">
        <f t="shared" si="16"/>
        <v>27680</v>
      </c>
      <c r="W72" s="28">
        <f t="shared" si="17"/>
        <v>15910</v>
      </c>
      <c r="X72" s="28">
        <f t="shared" si="18"/>
        <v>24960</v>
      </c>
      <c r="Y72" s="28">
        <f t="shared" si="19"/>
        <v>0</v>
      </c>
      <c r="Z72" s="28">
        <f t="shared" si="20"/>
        <v>0</v>
      </c>
      <c r="AA72" s="28">
        <f t="shared" si="21"/>
        <v>40870</v>
      </c>
      <c r="AB72" s="34">
        <v>37</v>
      </c>
      <c r="AC72" s="34">
        <v>8</v>
      </c>
      <c r="AD72" s="34">
        <v>10</v>
      </c>
      <c r="AE72" s="34">
        <v>6</v>
      </c>
      <c r="AF72" s="34">
        <v>9</v>
      </c>
      <c r="AG72" s="34">
        <v>8</v>
      </c>
      <c r="AH72" s="34">
        <v>11</v>
      </c>
      <c r="AI72" s="32">
        <f t="shared" si="25"/>
        <v>52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2">
        <f t="shared" si="22"/>
        <v>0</v>
      </c>
      <c r="AQ72" s="32">
        <f t="shared" si="26"/>
        <v>89</v>
      </c>
      <c r="AR72" s="35">
        <f t="shared" si="48"/>
        <v>7400</v>
      </c>
      <c r="AS72" s="35">
        <f t="shared" si="27"/>
        <v>6040</v>
      </c>
      <c r="AT72" s="33">
        <f t="shared" si="28"/>
        <v>3620</v>
      </c>
      <c r="AU72" s="33">
        <f t="shared" si="29"/>
        <v>2214</v>
      </c>
      <c r="AV72" s="35">
        <f t="shared" si="30"/>
        <v>7407</v>
      </c>
      <c r="AW72" s="33">
        <f t="shared" si="31"/>
        <v>3216</v>
      </c>
      <c r="AX72" s="33">
        <f t="shared" si="32"/>
        <v>5269</v>
      </c>
      <c r="AY72" s="35">
        <f t="shared" si="33"/>
        <v>27766</v>
      </c>
      <c r="AZ72" s="35">
        <f t="shared" si="34"/>
        <v>0</v>
      </c>
      <c r="BA72" s="35">
        <f t="shared" si="35"/>
        <v>0</v>
      </c>
      <c r="BB72" s="35">
        <f t="shared" si="36"/>
        <v>0</v>
      </c>
      <c r="BC72" s="35">
        <f t="shared" si="37"/>
        <v>0</v>
      </c>
      <c r="BD72" s="35">
        <f t="shared" si="38"/>
        <v>0</v>
      </c>
      <c r="BE72" s="35">
        <f t="shared" si="39"/>
        <v>0</v>
      </c>
      <c r="BF72" s="35">
        <f t="shared" si="40"/>
        <v>0</v>
      </c>
      <c r="BG72" s="35">
        <f t="shared" si="41"/>
        <v>35166</v>
      </c>
      <c r="BH72" s="36">
        <f t="shared" si="42"/>
        <v>339736</v>
      </c>
      <c r="BI72" s="47">
        <f t="shared" si="49"/>
        <v>339736</v>
      </c>
      <c r="BJ72" s="47">
        <f t="shared" si="49"/>
        <v>339736</v>
      </c>
      <c r="BK72" s="47">
        <f t="shared" si="49"/>
        <v>339736</v>
      </c>
      <c r="BL72" s="50">
        <f t="shared" si="23"/>
        <v>1358944</v>
      </c>
      <c r="BM72" s="80"/>
      <c r="BN72" s="59"/>
      <c r="BO72" s="77"/>
      <c r="BP72" s="68"/>
      <c r="BQ72" s="77"/>
      <c r="BR72" s="90">
        <v>1</v>
      </c>
      <c r="BS72" s="68"/>
      <c r="BT72" s="98"/>
      <c r="BU72" s="68"/>
      <c r="BV72" s="98"/>
      <c r="BW72" s="101"/>
      <c r="BX72" s="94">
        <v>1</v>
      </c>
      <c r="BY72" s="101"/>
      <c r="BZ72" s="101"/>
      <c r="CA72" s="68"/>
      <c r="CB72" s="68"/>
      <c r="CC72" s="69"/>
    </row>
    <row r="73" spans="1:81" ht="23.25">
      <c r="A73" s="11">
        <v>65</v>
      </c>
      <c r="B73" s="41" t="s">
        <v>77</v>
      </c>
      <c r="C73" s="17">
        <v>45</v>
      </c>
      <c r="D73" s="17">
        <v>122</v>
      </c>
      <c r="E73" s="17">
        <v>69</v>
      </c>
      <c r="F73" s="17">
        <v>0</v>
      </c>
      <c r="G73" s="18">
        <f t="shared" si="46"/>
        <v>236</v>
      </c>
      <c r="H73" s="21">
        <f>C73*1700</f>
        <v>76500</v>
      </c>
      <c r="I73" s="21">
        <f>D73*1900</f>
        <v>231800</v>
      </c>
      <c r="J73" s="21">
        <f>E73*4500</f>
        <v>310500</v>
      </c>
      <c r="K73" s="21">
        <f t="shared" si="5"/>
        <v>0</v>
      </c>
      <c r="L73" s="21">
        <f t="shared" si="6"/>
        <v>618800</v>
      </c>
      <c r="M73" s="23">
        <f t="shared" si="7"/>
        <v>13500</v>
      </c>
      <c r="N73" s="23">
        <f t="shared" si="8"/>
        <v>43920</v>
      </c>
      <c r="O73" s="23">
        <f t="shared" si="9"/>
        <v>31050</v>
      </c>
      <c r="P73" s="23">
        <f t="shared" si="10"/>
        <v>0</v>
      </c>
      <c r="Q73" s="23">
        <f t="shared" si="11"/>
        <v>88470</v>
      </c>
      <c r="R73" s="10">
        <f t="shared" si="12"/>
        <v>9000</v>
      </c>
      <c r="S73" s="10">
        <f t="shared" si="13"/>
        <v>47580</v>
      </c>
      <c r="T73" s="10">
        <f t="shared" si="14"/>
        <v>28980</v>
      </c>
      <c r="U73" s="10">
        <f t="shared" si="15"/>
        <v>0</v>
      </c>
      <c r="V73" s="10">
        <f t="shared" si="16"/>
        <v>85560</v>
      </c>
      <c r="W73" s="28">
        <f t="shared" si="17"/>
        <v>19350</v>
      </c>
      <c r="X73" s="28">
        <f t="shared" si="18"/>
        <v>58560</v>
      </c>
      <c r="Y73" s="28">
        <f t="shared" si="19"/>
        <v>60720</v>
      </c>
      <c r="Z73" s="28">
        <f t="shared" si="20"/>
        <v>0</v>
      </c>
      <c r="AA73" s="28">
        <f t="shared" si="21"/>
        <v>138630</v>
      </c>
      <c r="AB73" s="34">
        <v>45</v>
      </c>
      <c r="AC73" s="34">
        <v>15</v>
      </c>
      <c r="AD73" s="34">
        <v>17</v>
      </c>
      <c r="AE73" s="34">
        <v>15</v>
      </c>
      <c r="AF73" s="34">
        <v>27</v>
      </c>
      <c r="AG73" s="34">
        <v>29</v>
      </c>
      <c r="AH73" s="34">
        <v>19</v>
      </c>
      <c r="AI73" s="32">
        <f t="shared" si="25"/>
        <v>122</v>
      </c>
      <c r="AJ73" s="34">
        <v>22</v>
      </c>
      <c r="AK73" s="34">
        <v>23</v>
      </c>
      <c r="AL73" s="34">
        <v>24</v>
      </c>
      <c r="AM73" s="34">
        <v>0</v>
      </c>
      <c r="AN73" s="34">
        <v>0</v>
      </c>
      <c r="AO73" s="34">
        <v>0</v>
      </c>
      <c r="AP73" s="32">
        <f t="shared" si="22"/>
        <v>69</v>
      </c>
      <c r="AQ73" s="32">
        <f t="shared" si="26"/>
        <v>236</v>
      </c>
      <c r="AR73" s="35">
        <f t="shared" si="48"/>
        <v>9000</v>
      </c>
      <c r="AS73" s="35">
        <f t="shared" si="27"/>
        <v>11325</v>
      </c>
      <c r="AT73" s="33">
        <f t="shared" si="28"/>
        <v>6154</v>
      </c>
      <c r="AU73" s="33">
        <f t="shared" si="29"/>
        <v>5535</v>
      </c>
      <c r="AV73" s="35">
        <f t="shared" si="30"/>
        <v>22221</v>
      </c>
      <c r="AW73" s="33">
        <f t="shared" si="31"/>
        <v>11658</v>
      </c>
      <c r="AX73" s="33">
        <f t="shared" si="32"/>
        <v>9101</v>
      </c>
      <c r="AY73" s="35">
        <f t="shared" si="33"/>
        <v>65994</v>
      </c>
      <c r="AZ73" s="35">
        <f t="shared" si="34"/>
        <v>20328</v>
      </c>
      <c r="BA73" s="35">
        <f t="shared" si="35"/>
        <v>3887</v>
      </c>
      <c r="BB73" s="35">
        <f t="shared" si="36"/>
        <v>4032</v>
      </c>
      <c r="BC73" s="35">
        <f t="shared" si="37"/>
        <v>0</v>
      </c>
      <c r="BD73" s="35">
        <f t="shared" si="38"/>
        <v>0</v>
      </c>
      <c r="BE73" s="35">
        <f t="shared" si="39"/>
        <v>0</v>
      </c>
      <c r="BF73" s="35">
        <f t="shared" si="40"/>
        <v>28247</v>
      </c>
      <c r="BG73" s="35">
        <f t="shared" si="41"/>
        <v>103241</v>
      </c>
      <c r="BH73" s="36">
        <f t="shared" si="42"/>
        <v>1034701</v>
      </c>
      <c r="BI73" s="47">
        <f t="shared" si="49"/>
        <v>1034701</v>
      </c>
      <c r="BJ73" s="47">
        <f t="shared" si="49"/>
        <v>1034701</v>
      </c>
      <c r="BK73" s="47">
        <f t="shared" si="49"/>
        <v>1034701</v>
      </c>
      <c r="BL73" s="50">
        <f t="shared" si="23"/>
        <v>4138804</v>
      </c>
      <c r="BM73" s="80"/>
      <c r="BN73" s="59"/>
      <c r="BO73" s="77"/>
      <c r="BP73" s="68"/>
      <c r="BQ73" s="77"/>
      <c r="BR73" s="90"/>
      <c r="BS73" s="68"/>
      <c r="BT73" s="98"/>
      <c r="BU73" s="68"/>
      <c r="BV73" s="98"/>
      <c r="BW73" s="101"/>
      <c r="BX73" s="94">
        <v>1</v>
      </c>
      <c r="BY73" s="94">
        <v>10</v>
      </c>
      <c r="BZ73" s="94">
        <v>1</v>
      </c>
      <c r="CA73" s="68"/>
      <c r="CB73" s="68"/>
      <c r="CC73" s="69"/>
    </row>
    <row r="74" spans="1:81" ht="23.25">
      <c r="A74" s="11">
        <v>66</v>
      </c>
      <c r="B74" s="41" t="s">
        <v>78</v>
      </c>
      <c r="C74" s="17">
        <v>29</v>
      </c>
      <c r="D74" s="17">
        <v>71</v>
      </c>
      <c r="E74" s="17">
        <v>0</v>
      </c>
      <c r="F74" s="17">
        <v>0</v>
      </c>
      <c r="G74" s="18">
        <f t="shared" si="46"/>
        <v>100</v>
      </c>
      <c r="H74" s="21">
        <f>SUM(C74*2200)</f>
        <v>63800</v>
      </c>
      <c r="I74" s="21">
        <f>SUM(D74*2400)</f>
        <v>170400</v>
      </c>
      <c r="J74" s="21">
        <f aca="true" t="shared" si="50" ref="J74:J112">E74*3500</f>
        <v>0</v>
      </c>
      <c r="K74" s="21">
        <f aca="true" t="shared" si="51" ref="K74:K112">F74*3800</f>
        <v>0</v>
      </c>
      <c r="L74" s="21">
        <f aca="true" t="shared" si="52" ref="L74:L112">SUM(H74:K74)</f>
        <v>234200</v>
      </c>
      <c r="M74" s="23">
        <f aca="true" t="shared" si="53" ref="M74:M112">SUM(C74*300)</f>
        <v>8700</v>
      </c>
      <c r="N74" s="23">
        <f aca="true" t="shared" si="54" ref="N74:N112">SUM(D74*360)</f>
        <v>25560</v>
      </c>
      <c r="O74" s="23">
        <f aca="true" t="shared" si="55" ref="O74:O112">SUM(E74*450)</f>
        <v>0</v>
      </c>
      <c r="P74" s="23">
        <f aca="true" t="shared" si="56" ref="P74:P112">SUM(F74*500)</f>
        <v>0</v>
      </c>
      <c r="Q74" s="23">
        <f aca="true" t="shared" si="57" ref="Q74:Q112">SUM(M74:P74)</f>
        <v>34260</v>
      </c>
      <c r="R74" s="10">
        <f aca="true" t="shared" si="58" ref="R74:R112">SUM(C74*200)</f>
        <v>5800</v>
      </c>
      <c r="S74" s="10">
        <f aca="true" t="shared" si="59" ref="S74:S112">SUM(D74*390)</f>
        <v>27690</v>
      </c>
      <c r="T74" s="10">
        <f aca="true" t="shared" si="60" ref="T74:T112">SUM(E74*420)</f>
        <v>0</v>
      </c>
      <c r="U74" s="10">
        <f aca="true" t="shared" si="61" ref="U74:U112">SUM(F74*460)</f>
        <v>0</v>
      </c>
      <c r="V74" s="10">
        <f aca="true" t="shared" si="62" ref="V74:V112">SUM(R74:U74)</f>
        <v>33490</v>
      </c>
      <c r="W74" s="28">
        <f aca="true" t="shared" si="63" ref="W74:W112">SUM(C74*430)</f>
        <v>12470</v>
      </c>
      <c r="X74" s="28">
        <f aca="true" t="shared" si="64" ref="X74:X112">SUM(D74*480)</f>
        <v>34080</v>
      </c>
      <c r="Y74" s="28">
        <f aca="true" t="shared" si="65" ref="Y74:Y112">SUM(E74*880)</f>
        <v>0</v>
      </c>
      <c r="Z74" s="28">
        <f aca="true" t="shared" si="66" ref="Z74:Z112">SUM(F74*950)</f>
        <v>0</v>
      </c>
      <c r="AA74" s="28">
        <f aca="true" t="shared" si="67" ref="AA74:AA112">SUM(W74:Z74)</f>
        <v>46550</v>
      </c>
      <c r="AB74" s="34">
        <v>29</v>
      </c>
      <c r="AC74" s="34">
        <v>14</v>
      </c>
      <c r="AD74" s="34">
        <v>7</v>
      </c>
      <c r="AE74" s="34">
        <v>15</v>
      </c>
      <c r="AF74" s="34">
        <v>9</v>
      </c>
      <c r="AG74" s="34">
        <v>18</v>
      </c>
      <c r="AH74" s="34">
        <v>8</v>
      </c>
      <c r="AI74" s="32">
        <f t="shared" si="25"/>
        <v>71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2">
        <f aca="true" t="shared" si="68" ref="AP74:AP112">SUM(AJ74:AO74)</f>
        <v>0</v>
      </c>
      <c r="AQ74" s="32">
        <f t="shared" si="26"/>
        <v>100</v>
      </c>
      <c r="AR74" s="35">
        <f t="shared" si="48"/>
        <v>5800</v>
      </c>
      <c r="AS74" s="35">
        <f t="shared" si="27"/>
        <v>10570</v>
      </c>
      <c r="AT74" s="33">
        <f t="shared" si="28"/>
        <v>2534</v>
      </c>
      <c r="AU74" s="33">
        <f t="shared" si="29"/>
        <v>5535</v>
      </c>
      <c r="AV74" s="35">
        <f t="shared" si="30"/>
        <v>7407</v>
      </c>
      <c r="AW74" s="33">
        <f t="shared" si="31"/>
        <v>7236</v>
      </c>
      <c r="AX74" s="33">
        <f t="shared" si="32"/>
        <v>3832</v>
      </c>
      <c r="AY74" s="35">
        <f t="shared" si="33"/>
        <v>37114</v>
      </c>
      <c r="AZ74" s="35">
        <f t="shared" si="34"/>
        <v>0</v>
      </c>
      <c r="BA74" s="35">
        <f t="shared" si="35"/>
        <v>0</v>
      </c>
      <c r="BB74" s="35">
        <f t="shared" si="36"/>
        <v>0</v>
      </c>
      <c r="BC74" s="35">
        <f t="shared" si="37"/>
        <v>0</v>
      </c>
      <c r="BD74" s="35">
        <f t="shared" si="38"/>
        <v>0</v>
      </c>
      <c r="BE74" s="35">
        <f t="shared" si="39"/>
        <v>0</v>
      </c>
      <c r="BF74" s="35">
        <f t="shared" si="40"/>
        <v>0</v>
      </c>
      <c r="BG74" s="35">
        <f t="shared" si="41"/>
        <v>42914</v>
      </c>
      <c r="BH74" s="36">
        <f t="shared" si="42"/>
        <v>391414</v>
      </c>
      <c r="BI74" s="47">
        <f t="shared" si="49"/>
        <v>391414</v>
      </c>
      <c r="BJ74" s="47">
        <f t="shared" si="49"/>
        <v>391414</v>
      </c>
      <c r="BK74" s="47">
        <f t="shared" si="49"/>
        <v>391414</v>
      </c>
      <c r="BL74" s="50">
        <f aca="true" t="shared" si="69" ref="BL74:BL113">SUM(BH74:BK74)</f>
        <v>1565656</v>
      </c>
      <c r="BM74" s="80"/>
      <c r="BN74" s="59"/>
      <c r="BO74" s="77"/>
      <c r="BP74" s="68"/>
      <c r="BQ74" s="77"/>
      <c r="BR74" s="90"/>
      <c r="BS74" s="68"/>
      <c r="BT74" s="98"/>
      <c r="BU74" s="68"/>
      <c r="BV74" s="98"/>
      <c r="BW74" s="101"/>
      <c r="BX74" s="94">
        <v>1</v>
      </c>
      <c r="BY74" s="101"/>
      <c r="BZ74" s="101"/>
      <c r="CA74" s="68"/>
      <c r="CB74" s="68"/>
      <c r="CC74" s="69"/>
    </row>
    <row r="75" spans="1:81" ht="23.25">
      <c r="A75" s="40">
        <v>67</v>
      </c>
      <c r="B75" s="41" t="s">
        <v>79</v>
      </c>
      <c r="C75" s="17">
        <v>51</v>
      </c>
      <c r="D75" s="17">
        <v>66</v>
      </c>
      <c r="E75" s="17">
        <v>0</v>
      </c>
      <c r="F75" s="17">
        <v>0</v>
      </c>
      <c r="G75" s="18">
        <f aca="true" t="shared" si="70" ref="G75:G106">SUM(C75:F75)</f>
        <v>117</v>
      </c>
      <c r="H75" s="21">
        <f>SUM(C75*2200)</f>
        <v>112200</v>
      </c>
      <c r="I75" s="21">
        <f>SUM(D75*2400)</f>
        <v>158400</v>
      </c>
      <c r="J75" s="21">
        <f t="shared" si="50"/>
        <v>0</v>
      </c>
      <c r="K75" s="21">
        <f t="shared" si="51"/>
        <v>0</v>
      </c>
      <c r="L75" s="21">
        <f t="shared" si="52"/>
        <v>270600</v>
      </c>
      <c r="M75" s="23">
        <f t="shared" si="53"/>
        <v>15300</v>
      </c>
      <c r="N75" s="23">
        <f t="shared" si="54"/>
        <v>23760</v>
      </c>
      <c r="O75" s="23">
        <f t="shared" si="55"/>
        <v>0</v>
      </c>
      <c r="P75" s="23">
        <f t="shared" si="56"/>
        <v>0</v>
      </c>
      <c r="Q75" s="23">
        <f t="shared" si="57"/>
        <v>39060</v>
      </c>
      <c r="R75" s="10">
        <f t="shared" si="58"/>
        <v>10200</v>
      </c>
      <c r="S75" s="10">
        <f t="shared" si="59"/>
        <v>25740</v>
      </c>
      <c r="T75" s="10">
        <f t="shared" si="60"/>
        <v>0</v>
      </c>
      <c r="U75" s="10">
        <f t="shared" si="61"/>
        <v>0</v>
      </c>
      <c r="V75" s="10">
        <f t="shared" si="62"/>
        <v>35940</v>
      </c>
      <c r="W75" s="28">
        <f t="shared" si="63"/>
        <v>21930</v>
      </c>
      <c r="X75" s="28">
        <f t="shared" si="64"/>
        <v>31680</v>
      </c>
      <c r="Y75" s="28">
        <f t="shared" si="65"/>
        <v>0</v>
      </c>
      <c r="Z75" s="28">
        <f t="shared" si="66"/>
        <v>0</v>
      </c>
      <c r="AA75" s="28">
        <f t="shared" si="67"/>
        <v>53610</v>
      </c>
      <c r="AB75" s="34">
        <v>51</v>
      </c>
      <c r="AC75" s="34">
        <v>9</v>
      </c>
      <c r="AD75" s="34">
        <v>14</v>
      </c>
      <c r="AE75" s="34">
        <v>13</v>
      </c>
      <c r="AF75" s="34">
        <v>14</v>
      </c>
      <c r="AG75" s="34">
        <v>11</v>
      </c>
      <c r="AH75" s="34">
        <v>5</v>
      </c>
      <c r="AI75" s="32">
        <f t="shared" si="25"/>
        <v>66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2">
        <f t="shared" si="68"/>
        <v>0</v>
      </c>
      <c r="AQ75" s="32">
        <f aca="true" t="shared" si="71" ref="AQ75:AQ112">SUM(AB75+AI75+AP75)</f>
        <v>117</v>
      </c>
      <c r="AR75" s="35">
        <f t="shared" si="48"/>
        <v>10200</v>
      </c>
      <c r="AS75" s="35">
        <f t="shared" si="27"/>
        <v>6795</v>
      </c>
      <c r="AT75" s="33">
        <f t="shared" si="28"/>
        <v>5068</v>
      </c>
      <c r="AU75" s="33">
        <f t="shared" si="29"/>
        <v>4797</v>
      </c>
      <c r="AV75" s="35">
        <f t="shared" si="30"/>
        <v>11522</v>
      </c>
      <c r="AW75" s="33">
        <f t="shared" si="31"/>
        <v>4422</v>
      </c>
      <c r="AX75" s="33">
        <f t="shared" si="32"/>
        <v>2395</v>
      </c>
      <c r="AY75" s="35">
        <f t="shared" si="33"/>
        <v>34999</v>
      </c>
      <c r="AZ75" s="35">
        <f t="shared" si="34"/>
        <v>0</v>
      </c>
      <c r="BA75" s="35">
        <f t="shared" si="35"/>
        <v>0</v>
      </c>
      <c r="BB75" s="35">
        <f t="shared" si="36"/>
        <v>0</v>
      </c>
      <c r="BC75" s="35">
        <f t="shared" si="37"/>
        <v>0</v>
      </c>
      <c r="BD75" s="35">
        <f t="shared" si="38"/>
        <v>0</v>
      </c>
      <c r="BE75" s="35">
        <f t="shared" si="39"/>
        <v>0</v>
      </c>
      <c r="BF75" s="35">
        <f t="shared" si="40"/>
        <v>0</v>
      </c>
      <c r="BG75" s="35">
        <f t="shared" si="41"/>
        <v>45199</v>
      </c>
      <c r="BH75" s="36">
        <f t="shared" si="42"/>
        <v>444409</v>
      </c>
      <c r="BI75" s="47">
        <f t="shared" si="49"/>
        <v>444409</v>
      </c>
      <c r="BJ75" s="47">
        <f t="shared" si="49"/>
        <v>444409</v>
      </c>
      <c r="BK75" s="47">
        <f t="shared" si="49"/>
        <v>444409</v>
      </c>
      <c r="BL75" s="50">
        <f t="shared" si="69"/>
        <v>1777636</v>
      </c>
      <c r="BM75" s="80"/>
      <c r="BN75" s="59"/>
      <c r="BO75" s="77"/>
      <c r="BP75" s="68"/>
      <c r="BQ75" s="77"/>
      <c r="BR75" s="90"/>
      <c r="BS75" s="68"/>
      <c r="BT75" s="98"/>
      <c r="BU75" s="68"/>
      <c r="BV75" s="98"/>
      <c r="BW75" s="101"/>
      <c r="BX75" s="94">
        <v>1</v>
      </c>
      <c r="BY75" s="101"/>
      <c r="BZ75" s="101"/>
      <c r="CA75" s="68"/>
      <c r="CB75" s="68"/>
      <c r="CC75" s="69"/>
    </row>
    <row r="76" spans="1:81" ht="23.25">
      <c r="A76" s="40">
        <v>68</v>
      </c>
      <c r="B76" s="41" t="s">
        <v>80</v>
      </c>
      <c r="C76" s="17">
        <v>47</v>
      </c>
      <c r="D76" s="17">
        <v>135</v>
      </c>
      <c r="E76" s="17">
        <v>67</v>
      </c>
      <c r="F76" s="17">
        <v>0</v>
      </c>
      <c r="G76" s="18">
        <f t="shared" si="70"/>
        <v>249</v>
      </c>
      <c r="H76" s="21">
        <f>C76*1700</f>
        <v>79900</v>
      </c>
      <c r="I76" s="21">
        <f>D76*1900</f>
        <v>256500</v>
      </c>
      <c r="J76" s="21">
        <f>E76*4500</f>
        <v>301500</v>
      </c>
      <c r="K76" s="21">
        <f t="shared" si="51"/>
        <v>0</v>
      </c>
      <c r="L76" s="21">
        <f t="shared" si="52"/>
        <v>637900</v>
      </c>
      <c r="M76" s="23">
        <f t="shared" si="53"/>
        <v>14100</v>
      </c>
      <c r="N76" s="23">
        <f t="shared" si="54"/>
        <v>48600</v>
      </c>
      <c r="O76" s="23">
        <f t="shared" si="55"/>
        <v>30150</v>
      </c>
      <c r="P76" s="23">
        <f t="shared" si="56"/>
        <v>0</v>
      </c>
      <c r="Q76" s="23">
        <f t="shared" si="57"/>
        <v>92850</v>
      </c>
      <c r="R76" s="10">
        <f t="shared" si="58"/>
        <v>9400</v>
      </c>
      <c r="S76" s="10">
        <f t="shared" si="59"/>
        <v>52650</v>
      </c>
      <c r="T76" s="10">
        <f t="shared" si="60"/>
        <v>28140</v>
      </c>
      <c r="U76" s="10">
        <f t="shared" si="61"/>
        <v>0</v>
      </c>
      <c r="V76" s="10">
        <f t="shared" si="62"/>
        <v>90190</v>
      </c>
      <c r="W76" s="28">
        <f t="shared" si="63"/>
        <v>20210</v>
      </c>
      <c r="X76" s="28">
        <f t="shared" si="64"/>
        <v>64800</v>
      </c>
      <c r="Y76" s="28">
        <f t="shared" si="65"/>
        <v>58960</v>
      </c>
      <c r="Z76" s="28">
        <f t="shared" si="66"/>
        <v>0</v>
      </c>
      <c r="AA76" s="28">
        <f t="shared" si="67"/>
        <v>143970</v>
      </c>
      <c r="AB76" s="34">
        <v>47</v>
      </c>
      <c r="AC76" s="34">
        <v>25</v>
      </c>
      <c r="AD76" s="34">
        <v>19</v>
      </c>
      <c r="AE76" s="34">
        <v>23</v>
      </c>
      <c r="AF76" s="34">
        <v>26</v>
      </c>
      <c r="AG76" s="34">
        <v>21</v>
      </c>
      <c r="AH76" s="34">
        <v>21</v>
      </c>
      <c r="AI76" s="32">
        <f aca="true" t="shared" si="72" ref="AI76:AI112">SUM(AC76:AH76)</f>
        <v>135</v>
      </c>
      <c r="AJ76" s="34">
        <v>28</v>
      </c>
      <c r="AK76" s="34">
        <v>22</v>
      </c>
      <c r="AL76" s="34">
        <v>17</v>
      </c>
      <c r="AM76" s="34">
        <v>0</v>
      </c>
      <c r="AN76" s="34">
        <v>0</v>
      </c>
      <c r="AO76" s="34">
        <v>0</v>
      </c>
      <c r="AP76" s="32">
        <f t="shared" si="68"/>
        <v>67</v>
      </c>
      <c r="AQ76" s="32">
        <f t="shared" si="71"/>
        <v>249</v>
      </c>
      <c r="AR76" s="35">
        <f t="shared" si="48"/>
        <v>9400</v>
      </c>
      <c r="AS76" s="35">
        <f t="shared" si="27"/>
        <v>18875</v>
      </c>
      <c r="AT76" s="33">
        <f t="shared" si="28"/>
        <v>6878</v>
      </c>
      <c r="AU76" s="33">
        <f t="shared" si="29"/>
        <v>8487</v>
      </c>
      <c r="AV76" s="35">
        <f t="shared" si="30"/>
        <v>21398</v>
      </c>
      <c r="AW76" s="33">
        <f t="shared" si="31"/>
        <v>8442</v>
      </c>
      <c r="AX76" s="33">
        <f t="shared" si="32"/>
        <v>10059</v>
      </c>
      <c r="AY76" s="35">
        <f t="shared" si="33"/>
        <v>74139</v>
      </c>
      <c r="AZ76" s="35">
        <f t="shared" si="34"/>
        <v>25872</v>
      </c>
      <c r="BA76" s="35">
        <f t="shared" si="35"/>
        <v>3718</v>
      </c>
      <c r="BB76" s="35">
        <f t="shared" si="36"/>
        <v>2856</v>
      </c>
      <c r="BC76" s="35">
        <f t="shared" si="37"/>
        <v>0</v>
      </c>
      <c r="BD76" s="35">
        <f t="shared" si="38"/>
        <v>0</v>
      </c>
      <c r="BE76" s="35">
        <f t="shared" si="39"/>
        <v>0</v>
      </c>
      <c r="BF76" s="35">
        <f t="shared" si="40"/>
        <v>32446</v>
      </c>
      <c r="BG76" s="35">
        <f t="shared" si="41"/>
        <v>115985</v>
      </c>
      <c r="BH76" s="36">
        <f t="shared" si="42"/>
        <v>1080895</v>
      </c>
      <c r="BI76" s="47">
        <f t="shared" si="49"/>
        <v>1080895</v>
      </c>
      <c r="BJ76" s="47">
        <f t="shared" si="49"/>
        <v>1080895</v>
      </c>
      <c r="BK76" s="47">
        <f t="shared" si="49"/>
        <v>1080895</v>
      </c>
      <c r="BL76" s="50">
        <f t="shared" si="69"/>
        <v>4323580</v>
      </c>
      <c r="BM76" s="80"/>
      <c r="BN76" s="59"/>
      <c r="BO76" s="77">
        <v>1</v>
      </c>
      <c r="BP76" s="68"/>
      <c r="BQ76" s="77"/>
      <c r="BR76" s="90"/>
      <c r="BS76" s="68"/>
      <c r="BT76" s="98"/>
      <c r="BU76" s="68"/>
      <c r="BV76" s="98"/>
      <c r="BW76" s="101"/>
      <c r="BX76" s="94">
        <v>1</v>
      </c>
      <c r="BY76" s="101"/>
      <c r="BZ76" s="101"/>
      <c r="CA76" s="68"/>
      <c r="CB76" s="68"/>
      <c r="CC76" s="69"/>
    </row>
    <row r="77" spans="1:81" ht="23.25">
      <c r="A77" s="11">
        <v>69</v>
      </c>
      <c r="B77" s="41" t="s">
        <v>81</v>
      </c>
      <c r="C77" s="17">
        <v>32</v>
      </c>
      <c r="D77" s="17">
        <v>84</v>
      </c>
      <c r="E77" s="17">
        <v>0</v>
      </c>
      <c r="F77" s="17">
        <v>0</v>
      </c>
      <c r="G77" s="18">
        <f t="shared" si="70"/>
        <v>116</v>
      </c>
      <c r="H77" s="21">
        <f>SUM(C77*2200)</f>
        <v>70400</v>
      </c>
      <c r="I77" s="21">
        <f>SUM(D77*2400)</f>
        <v>201600</v>
      </c>
      <c r="J77" s="21">
        <f t="shared" si="50"/>
        <v>0</v>
      </c>
      <c r="K77" s="21">
        <f t="shared" si="51"/>
        <v>0</v>
      </c>
      <c r="L77" s="21">
        <f t="shared" si="52"/>
        <v>272000</v>
      </c>
      <c r="M77" s="23">
        <f t="shared" si="53"/>
        <v>9600</v>
      </c>
      <c r="N77" s="23">
        <f t="shared" si="54"/>
        <v>30240</v>
      </c>
      <c r="O77" s="23">
        <f t="shared" si="55"/>
        <v>0</v>
      </c>
      <c r="P77" s="23">
        <f t="shared" si="56"/>
        <v>0</v>
      </c>
      <c r="Q77" s="23">
        <f t="shared" si="57"/>
        <v>39840</v>
      </c>
      <c r="R77" s="10">
        <f t="shared" si="58"/>
        <v>6400</v>
      </c>
      <c r="S77" s="10">
        <f t="shared" si="59"/>
        <v>32760</v>
      </c>
      <c r="T77" s="10">
        <f t="shared" si="60"/>
        <v>0</v>
      </c>
      <c r="U77" s="10">
        <f t="shared" si="61"/>
        <v>0</v>
      </c>
      <c r="V77" s="10">
        <f t="shared" si="62"/>
        <v>39160</v>
      </c>
      <c r="W77" s="28">
        <f t="shared" si="63"/>
        <v>13760</v>
      </c>
      <c r="X77" s="28">
        <f t="shared" si="64"/>
        <v>40320</v>
      </c>
      <c r="Y77" s="28">
        <f t="shared" si="65"/>
        <v>0</v>
      </c>
      <c r="Z77" s="28">
        <f t="shared" si="66"/>
        <v>0</v>
      </c>
      <c r="AA77" s="28">
        <f t="shared" si="67"/>
        <v>54080</v>
      </c>
      <c r="AB77" s="34">
        <v>32</v>
      </c>
      <c r="AC77" s="34">
        <v>10</v>
      </c>
      <c r="AD77" s="34">
        <v>12</v>
      </c>
      <c r="AE77" s="34">
        <v>21</v>
      </c>
      <c r="AF77" s="34">
        <v>15</v>
      </c>
      <c r="AG77" s="34">
        <v>15</v>
      </c>
      <c r="AH77" s="34">
        <v>11</v>
      </c>
      <c r="AI77" s="32">
        <f t="shared" si="72"/>
        <v>84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2">
        <f t="shared" si="68"/>
        <v>0</v>
      </c>
      <c r="AQ77" s="32">
        <f t="shared" si="71"/>
        <v>116</v>
      </c>
      <c r="AR77" s="35">
        <f t="shared" si="48"/>
        <v>6400</v>
      </c>
      <c r="AS77" s="35">
        <f aca="true" t="shared" si="73" ref="AS77:AS112">AC77*755</f>
        <v>7550</v>
      </c>
      <c r="AT77" s="33">
        <f aca="true" t="shared" si="74" ref="AT77:AT112">AD77*362</f>
        <v>4344</v>
      </c>
      <c r="AU77" s="33">
        <f aca="true" t="shared" si="75" ref="AU77:AU112">AE77*369</f>
        <v>7749</v>
      </c>
      <c r="AV77" s="35">
        <f aca="true" t="shared" si="76" ref="AV77:AV112">AF77*823</f>
        <v>12345</v>
      </c>
      <c r="AW77" s="33">
        <f aca="true" t="shared" si="77" ref="AW77:AW112">AG77*402</f>
        <v>6030</v>
      </c>
      <c r="AX77" s="33">
        <f aca="true" t="shared" si="78" ref="AX77:AX112">AH77*479</f>
        <v>5269</v>
      </c>
      <c r="AY77" s="35">
        <f aca="true" t="shared" si="79" ref="AY77:AY112">SUM(AS77:AX77)</f>
        <v>43287</v>
      </c>
      <c r="AZ77" s="35">
        <f aca="true" t="shared" si="80" ref="AZ77:AZ112">AJ77*924</f>
        <v>0</v>
      </c>
      <c r="BA77" s="35">
        <f aca="true" t="shared" si="81" ref="BA77:BA112">AK77*169</f>
        <v>0</v>
      </c>
      <c r="BB77" s="35">
        <f aca="true" t="shared" si="82" ref="BB77:BB112">AL77*168</f>
        <v>0</v>
      </c>
      <c r="BC77" s="35">
        <f aca="true" t="shared" si="83" ref="BC77:BC112">AM77*1451</f>
        <v>0</v>
      </c>
      <c r="BD77" s="35">
        <f aca="true" t="shared" si="84" ref="BD77:BD112">AN77*241</f>
        <v>0</v>
      </c>
      <c r="BE77" s="35">
        <f aca="true" t="shared" si="85" ref="BE77:BE112">AO77*228</f>
        <v>0</v>
      </c>
      <c r="BF77" s="35">
        <f aca="true" t="shared" si="86" ref="BF77:BF112">SUM(AZ77:BE77)</f>
        <v>0</v>
      </c>
      <c r="BG77" s="35">
        <f aca="true" t="shared" si="87" ref="BG77:BG112">AR77+AY77++BF77</f>
        <v>49687</v>
      </c>
      <c r="BH77" s="36">
        <f aca="true" t="shared" si="88" ref="BH77:BH112">SUM(L77+Q77+V77+AA77+BG77)</f>
        <v>454767</v>
      </c>
      <c r="BI77" s="47">
        <f t="shared" si="49"/>
        <v>454767</v>
      </c>
      <c r="BJ77" s="47">
        <f t="shared" si="49"/>
        <v>454767</v>
      </c>
      <c r="BK77" s="47">
        <f t="shared" si="49"/>
        <v>454767</v>
      </c>
      <c r="BL77" s="50">
        <f t="shared" si="69"/>
        <v>1819068</v>
      </c>
      <c r="BM77" s="80"/>
      <c r="BN77" s="59"/>
      <c r="BO77" s="77"/>
      <c r="BP77" s="68"/>
      <c r="BQ77" s="77"/>
      <c r="BR77" s="90"/>
      <c r="BS77" s="68"/>
      <c r="BT77" s="98"/>
      <c r="BU77" s="68"/>
      <c r="BV77" s="98"/>
      <c r="BW77" s="101"/>
      <c r="BX77" s="94">
        <v>1</v>
      </c>
      <c r="BY77" s="101"/>
      <c r="BZ77" s="101"/>
      <c r="CA77" s="68"/>
      <c r="CB77" s="68"/>
      <c r="CC77" s="69"/>
    </row>
    <row r="78" spans="1:81" ht="23.25">
      <c r="A78" s="11">
        <v>70</v>
      </c>
      <c r="B78" s="41" t="s">
        <v>82</v>
      </c>
      <c r="C78" s="17">
        <v>5</v>
      </c>
      <c r="D78" s="17">
        <v>33</v>
      </c>
      <c r="E78" s="17">
        <v>0</v>
      </c>
      <c r="F78" s="17">
        <v>0</v>
      </c>
      <c r="G78" s="18">
        <f t="shared" si="70"/>
        <v>38</v>
      </c>
      <c r="H78" s="21">
        <f>SUM(C78*2200)</f>
        <v>11000</v>
      </c>
      <c r="I78" s="21">
        <f>SUM(D78*2400)</f>
        <v>79200</v>
      </c>
      <c r="J78" s="21">
        <f t="shared" si="50"/>
        <v>0</v>
      </c>
      <c r="K78" s="21">
        <f t="shared" si="51"/>
        <v>0</v>
      </c>
      <c r="L78" s="21">
        <f t="shared" si="52"/>
        <v>90200</v>
      </c>
      <c r="M78" s="23">
        <f t="shared" si="53"/>
        <v>1500</v>
      </c>
      <c r="N78" s="23">
        <f t="shared" si="54"/>
        <v>11880</v>
      </c>
      <c r="O78" s="23">
        <f t="shared" si="55"/>
        <v>0</v>
      </c>
      <c r="P78" s="23">
        <f t="shared" si="56"/>
        <v>0</v>
      </c>
      <c r="Q78" s="23">
        <f t="shared" si="57"/>
        <v>13380</v>
      </c>
      <c r="R78" s="10">
        <f t="shared" si="58"/>
        <v>1000</v>
      </c>
      <c r="S78" s="10">
        <f t="shared" si="59"/>
        <v>12870</v>
      </c>
      <c r="T78" s="10">
        <f t="shared" si="60"/>
        <v>0</v>
      </c>
      <c r="U78" s="10">
        <f t="shared" si="61"/>
        <v>0</v>
      </c>
      <c r="V78" s="10">
        <f t="shared" si="62"/>
        <v>13870</v>
      </c>
      <c r="W78" s="28">
        <f t="shared" si="63"/>
        <v>2150</v>
      </c>
      <c r="X78" s="28">
        <f t="shared" si="64"/>
        <v>15840</v>
      </c>
      <c r="Y78" s="28">
        <f t="shared" si="65"/>
        <v>0</v>
      </c>
      <c r="Z78" s="28">
        <f t="shared" si="66"/>
        <v>0</v>
      </c>
      <c r="AA78" s="28">
        <f t="shared" si="67"/>
        <v>17990</v>
      </c>
      <c r="AB78" s="34">
        <v>5</v>
      </c>
      <c r="AC78" s="34">
        <v>5</v>
      </c>
      <c r="AD78" s="34">
        <v>4</v>
      </c>
      <c r="AE78" s="34">
        <v>6</v>
      </c>
      <c r="AF78" s="34">
        <v>4</v>
      </c>
      <c r="AG78" s="34">
        <v>6</v>
      </c>
      <c r="AH78" s="34">
        <v>8</v>
      </c>
      <c r="AI78" s="32">
        <f t="shared" si="72"/>
        <v>33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2">
        <f t="shared" si="68"/>
        <v>0</v>
      </c>
      <c r="AQ78" s="32">
        <f t="shared" si="71"/>
        <v>38</v>
      </c>
      <c r="AR78" s="35">
        <f t="shared" si="48"/>
        <v>1000</v>
      </c>
      <c r="AS78" s="35">
        <f t="shared" si="73"/>
        <v>3775</v>
      </c>
      <c r="AT78" s="33">
        <f t="shared" si="74"/>
        <v>1448</v>
      </c>
      <c r="AU78" s="33">
        <f t="shared" si="75"/>
        <v>2214</v>
      </c>
      <c r="AV78" s="35">
        <f t="shared" si="76"/>
        <v>3292</v>
      </c>
      <c r="AW78" s="33">
        <f t="shared" si="77"/>
        <v>2412</v>
      </c>
      <c r="AX78" s="33">
        <f t="shared" si="78"/>
        <v>3832</v>
      </c>
      <c r="AY78" s="35">
        <f t="shared" si="79"/>
        <v>16973</v>
      </c>
      <c r="AZ78" s="35">
        <f t="shared" si="80"/>
        <v>0</v>
      </c>
      <c r="BA78" s="35">
        <f t="shared" si="81"/>
        <v>0</v>
      </c>
      <c r="BB78" s="35">
        <f t="shared" si="82"/>
        <v>0</v>
      </c>
      <c r="BC78" s="35">
        <f t="shared" si="83"/>
        <v>0</v>
      </c>
      <c r="BD78" s="35">
        <f t="shared" si="84"/>
        <v>0</v>
      </c>
      <c r="BE78" s="35">
        <f t="shared" si="85"/>
        <v>0</v>
      </c>
      <c r="BF78" s="35">
        <f t="shared" si="86"/>
        <v>0</v>
      </c>
      <c r="BG78" s="35">
        <f t="shared" si="87"/>
        <v>17973</v>
      </c>
      <c r="BH78" s="36">
        <f t="shared" si="88"/>
        <v>153413</v>
      </c>
      <c r="BI78" s="47">
        <f t="shared" si="49"/>
        <v>153413</v>
      </c>
      <c r="BJ78" s="47">
        <f t="shared" si="49"/>
        <v>153413</v>
      </c>
      <c r="BK78" s="47">
        <f t="shared" si="49"/>
        <v>153413</v>
      </c>
      <c r="BL78" s="50">
        <f t="shared" si="69"/>
        <v>613652</v>
      </c>
      <c r="BM78" s="80"/>
      <c r="BN78" s="59"/>
      <c r="BO78" s="77"/>
      <c r="BP78" s="68"/>
      <c r="BQ78" s="77"/>
      <c r="BR78" s="90"/>
      <c r="BS78" s="68"/>
      <c r="BT78" s="98"/>
      <c r="BU78" s="68"/>
      <c r="BV78" s="98"/>
      <c r="BW78" s="101"/>
      <c r="BX78" s="94">
        <v>1</v>
      </c>
      <c r="BY78" s="101"/>
      <c r="BZ78" s="101"/>
      <c r="CA78" s="68"/>
      <c r="CB78" s="68"/>
      <c r="CC78" s="69"/>
    </row>
    <row r="79" spans="1:81" ht="23.25">
      <c r="A79" s="40">
        <v>71</v>
      </c>
      <c r="B79" s="41" t="s">
        <v>83</v>
      </c>
      <c r="C79" s="17">
        <v>37</v>
      </c>
      <c r="D79" s="17">
        <v>91</v>
      </c>
      <c r="E79" s="17">
        <v>0</v>
      </c>
      <c r="F79" s="17">
        <v>0</v>
      </c>
      <c r="G79" s="18">
        <f t="shared" si="70"/>
        <v>128</v>
      </c>
      <c r="H79" s="21">
        <f>C79*1700</f>
        <v>62900</v>
      </c>
      <c r="I79" s="21">
        <f>D79*1900</f>
        <v>172900</v>
      </c>
      <c r="J79" s="21">
        <f t="shared" si="50"/>
        <v>0</v>
      </c>
      <c r="K79" s="21">
        <f t="shared" si="51"/>
        <v>0</v>
      </c>
      <c r="L79" s="21">
        <f t="shared" si="52"/>
        <v>235800</v>
      </c>
      <c r="M79" s="23">
        <f t="shared" si="53"/>
        <v>11100</v>
      </c>
      <c r="N79" s="23">
        <f t="shared" si="54"/>
        <v>32760</v>
      </c>
      <c r="O79" s="23">
        <f t="shared" si="55"/>
        <v>0</v>
      </c>
      <c r="P79" s="23">
        <f t="shared" si="56"/>
        <v>0</v>
      </c>
      <c r="Q79" s="23">
        <f t="shared" si="57"/>
        <v>43860</v>
      </c>
      <c r="R79" s="10">
        <f t="shared" si="58"/>
        <v>7400</v>
      </c>
      <c r="S79" s="10">
        <f t="shared" si="59"/>
        <v>35490</v>
      </c>
      <c r="T79" s="10">
        <f t="shared" si="60"/>
        <v>0</v>
      </c>
      <c r="U79" s="10">
        <f t="shared" si="61"/>
        <v>0</v>
      </c>
      <c r="V79" s="10">
        <f t="shared" si="62"/>
        <v>42890</v>
      </c>
      <c r="W79" s="28">
        <f t="shared" si="63"/>
        <v>15910</v>
      </c>
      <c r="X79" s="28">
        <f t="shared" si="64"/>
        <v>43680</v>
      </c>
      <c r="Y79" s="28">
        <f t="shared" si="65"/>
        <v>0</v>
      </c>
      <c r="Z79" s="28">
        <f t="shared" si="66"/>
        <v>0</v>
      </c>
      <c r="AA79" s="28">
        <f t="shared" si="67"/>
        <v>59590</v>
      </c>
      <c r="AB79" s="34">
        <v>37</v>
      </c>
      <c r="AC79" s="34">
        <v>20</v>
      </c>
      <c r="AD79" s="34">
        <v>13</v>
      </c>
      <c r="AE79" s="34">
        <v>15</v>
      </c>
      <c r="AF79" s="34">
        <v>12</v>
      </c>
      <c r="AG79" s="34">
        <v>16</v>
      </c>
      <c r="AH79" s="34">
        <v>15</v>
      </c>
      <c r="AI79" s="32">
        <f t="shared" si="72"/>
        <v>91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2">
        <f t="shared" si="68"/>
        <v>0</v>
      </c>
      <c r="AQ79" s="32">
        <f t="shared" si="71"/>
        <v>128</v>
      </c>
      <c r="AR79" s="35">
        <f t="shared" si="48"/>
        <v>7400</v>
      </c>
      <c r="AS79" s="35">
        <f t="shared" si="73"/>
        <v>15100</v>
      </c>
      <c r="AT79" s="33">
        <f t="shared" si="74"/>
        <v>4706</v>
      </c>
      <c r="AU79" s="33">
        <f t="shared" si="75"/>
        <v>5535</v>
      </c>
      <c r="AV79" s="35">
        <f t="shared" si="76"/>
        <v>9876</v>
      </c>
      <c r="AW79" s="33">
        <f t="shared" si="77"/>
        <v>6432</v>
      </c>
      <c r="AX79" s="33">
        <f t="shared" si="78"/>
        <v>7185</v>
      </c>
      <c r="AY79" s="35">
        <f t="shared" si="79"/>
        <v>48834</v>
      </c>
      <c r="AZ79" s="35">
        <f t="shared" si="80"/>
        <v>0</v>
      </c>
      <c r="BA79" s="35">
        <f t="shared" si="81"/>
        <v>0</v>
      </c>
      <c r="BB79" s="35">
        <f t="shared" si="82"/>
        <v>0</v>
      </c>
      <c r="BC79" s="35">
        <f t="shared" si="83"/>
        <v>0</v>
      </c>
      <c r="BD79" s="35">
        <f t="shared" si="84"/>
        <v>0</v>
      </c>
      <c r="BE79" s="35">
        <f t="shared" si="85"/>
        <v>0</v>
      </c>
      <c r="BF79" s="35">
        <f t="shared" si="86"/>
        <v>0</v>
      </c>
      <c r="BG79" s="35">
        <f t="shared" si="87"/>
        <v>56234</v>
      </c>
      <c r="BH79" s="36">
        <f t="shared" si="88"/>
        <v>438374</v>
      </c>
      <c r="BI79" s="47">
        <f t="shared" si="49"/>
        <v>438374</v>
      </c>
      <c r="BJ79" s="47">
        <f t="shared" si="49"/>
        <v>438374</v>
      </c>
      <c r="BK79" s="47">
        <f t="shared" si="49"/>
        <v>438374</v>
      </c>
      <c r="BL79" s="50">
        <f t="shared" si="69"/>
        <v>1753496</v>
      </c>
      <c r="BM79" s="80"/>
      <c r="BN79" s="59"/>
      <c r="BO79" s="77"/>
      <c r="BP79" s="68"/>
      <c r="BQ79" s="77"/>
      <c r="BR79" s="90"/>
      <c r="BS79" s="68"/>
      <c r="BT79" s="98"/>
      <c r="BU79" s="68"/>
      <c r="BV79" s="98"/>
      <c r="BW79" s="101"/>
      <c r="BX79" s="94">
        <v>1</v>
      </c>
      <c r="BY79" s="101"/>
      <c r="BZ79" s="101"/>
      <c r="CA79" s="68"/>
      <c r="CB79" s="68"/>
      <c r="CC79" s="69"/>
    </row>
    <row r="80" spans="1:81" ht="23.25">
      <c r="A80" s="40">
        <v>72</v>
      </c>
      <c r="B80" s="41" t="s">
        <v>84</v>
      </c>
      <c r="C80" s="17">
        <v>52</v>
      </c>
      <c r="D80" s="17">
        <v>128</v>
      </c>
      <c r="E80" s="17">
        <v>0</v>
      </c>
      <c r="F80" s="17">
        <v>0</v>
      </c>
      <c r="G80" s="18">
        <f t="shared" si="70"/>
        <v>180</v>
      </c>
      <c r="H80" s="21">
        <f>C80*1700</f>
        <v>88400</v>
      </c>
      <c r="I80" s="21">
        <f>D80*1900</f>
        <v>243200</v>
      </c>
      <c r="J80" s="21">
        <f t="shared" si="50"/>
        <v>0</v>
      </c>
      <c r="K80" s="21">
        <f t="shared" si="51"/>
        <v>0</v>
      </c>
      <c r="L80" s="21">
        <f t="shared" si="52"/>
        <v>331600</v>
      </c>
      <c r="M80" s="23">
        <f t="shared" si="53"/>
        <v>15600</v>
      </c>
      <c r="N80" s="23">
        <f t="shared" si="54"/>
        <v>46080</v>
      </c>
      <c r="O80" s="23">
        <f t="shared" si="55"/>
        <v>0</v>
      </c>
      <c r="P80" s="23">
        <f t="shared" si="56"/>
        <v>0</v>
      </c>
      <c r="Q80" s="23">
        <f t="shared" si="57"/>
        <v>61680</v>
      </c>
      <c r="R80" s="10">
        <f t="shared" si="58"/>
        <v>10400</v>
      </c>
      <c r="S80" s="10">
        <f t="shared" si="59"/>
        <v>49920</v>
      </c>
      <c r="T80" s="10">
        <f t="shared" si="60"/>
        <v>0</v>
      </c>
      <c r="U80" s="10">
        <f t="shared" si="61"/>
        <v>0</v>
      </c>
      <c r="V80" s="10">
        <f t="shared" si="62"/>
        <v>60320</v>
      </c>
      <c r="W80" s="28">
        <f t="shared" si="63"/>
        <v>22360</v>
      </c>
      <c r="X80" s="28">
        <f t="shared" si="64"/>
        <v>61440</v>
      </c>
      <c r="Y80" s="28">
        <f t="shared" si="65"/>
        <v>0</v>
      </c>
      <c r="Z80" s="28">
        <f t="shared" si="66"/>
        <v>0</v>
      </c>
      <c r="AA80" s="28">
        <f t="shared" si="67"/>
        <v>83800</v>
      </c>
      <c r="AB80" s="34">
        <v>52</v>
      </c>
      <c r="AC80" s="34">
        <v>20</v>
      </c>
      <c r="AD80" s="34">
        <v>25</v>
      </c>
      <c r="AE80" s="34">
        <v>19</v>
      </c>
      <c r="AF80" s="34">
        <v>25</v>
      </c>
      <c r="AG80" s="34">
        <v>23</v>
      </c>
      <c r="AH80" s="34">
        <v>16</v>
      </c>
      <c r="AI80" s="32">
        <f t="shared" si="72"/>
        <v>128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2">
        <f t="shared" si="68"/>
        <v>0</v>
      </c>
      <c r="AQ80" s="32">
        <f t="shared" si="71"/>
        <v>180</v>
      </c>
      <c r="AR80" s="35">
        <f t="shared" si="48"/>
        <v>10400</v>
      </c>
      <c r="AS80" s="35">
        <f t="shared" si="73"/>
        <v>15100</v>
      </c>
      <c r="AT80" s="33">
        <f t="shared" si="74"/>
        <v>9050</v>
      </c>
      <c r="AU80" s="33">
        <f t="shared" si="75"/>
        <v>7011</v>
      </c>
      <c r="AV80" s="35">
        <f t="shared" si="76"/>
        <v>20575</v>
      </c>
      <c r="AW80" s="33">
        <f t="shared" si="77"/>
        <v>9246</v>
      </c>
      <c r="AX80" s="33">
        <f t="shared" si="78"/>
        <v>7664</v>
      </c>
      <c r="AY80" s="35">
        <f t="shared" si="79"/>
        <v>68646</v>
      </c>
      <c r="AZ80" s="35">
        <f t="shared" si="80"/>
        <v>0</v>
      </c>
      <c r="BA80" s="35">
        <f t="shared" si="81"/>
        <v>0</v>
      </c>
      <c r="BB80" s="35">
        <f t="shared" si="82"/>
        <v>0</v>
      </c>
      <c r="BC80" s="35">
        <f t="shared" si="83"/>
        <v>0</v>
      </c>
      <c r="BD80" s="35">
        <f t="shared" si="84"/>
        <v>0</v>
      </c>
      <c r="BE80" s="35">
        <f t="shared" si="85"/>
        <v>0</v>
      </c>
      <c r="BF80" s="35">
        <f t="shared" si="86"/>
        <v>0</v>
      </c>
      <c r="BG80" s="35">
        <f t="shared" si="87"/>
        <v>79046</v>
      </c>
      <c r="BH80" s="36">
        <f t="shared" si="88"/>
        <v>616446</v>
      </c>
      <c r="BI80" s="47">
        <f t="shared" si="49"/>
        <v>616446</v>
      </c>
      <c r="BJ80" s="47">
        <f t="shared" si="49"/>
        <v>616446</v>
      </c>
      <c r="BK80" s="47">
        <f t="shared" si="49"/>
        <v>616446</v>
      </c>
      <c r="BL80" s="50">
        <f t="shared" si="69"/>
        <v>2465784</v>
      </c>
      <c r="BM80" s="80"/>
      <c r="BN80" s="59"/>
      <c r="BO80" s="77"/>
      <c r="BP80" s="68"/>
      <c r="BQ80" s="77">
        <v>1</v>
      </c>
      <c r="BR80" s="90"/>
      <c r="BS80" s="68"/>
      <c r="BT80" s="98"/>
      <c r="BU80" s="68"/>
      <c r="BV80" s="98"/>
      <c r="BW80" s="101"/>
      <c r="BX80" s="94">
        <v>1</v>
      </c>
      <c r="BY80" s="101"/>
      <c r="BZ80" s="101"/>
      <c r="CA80" s="68"/>
      <c r="CB80" s="68"/>
      <c r="CC80" s="69"/>
    </row>
    <row r="81" spans="1:81" ht="23.25">
      <c r="A81" s="11">
        <v>73</v>
      </c>
      <c r="B81" s="41" t="s">
        <v>85</v>
      </c>
      <c r="C81" s="17">
        <v>30</v>
      </c>
      <c r="D81" s="17">
        <v>84</v>
      </c>
      <c r="E81" s="17">
        <v>20</v>
      </c>
      <c r="F81" s="17">
        <v>0</v>
      </c>
      <c r="G81" s="18">
        <f t="shared" si="70"/>
        <v>134</v>
      </c>
      <c r="H81" s="21">
        <f>C81*1700</f>
        <v>51000</v>
      </c>
      <c r="I81" s="21">
        <f>D81*1900</f>
        <v>159600</v>
      </c>
      <c r="J81" s="21">
        <f>E81*4500</f>
        <v>90000</v>
      </c>
      <c r="K81" s="21">
        <f t="shared" si="51"/>
        <v>0</v>
      </c>
      <c r="L81" s="21">
        <f t="shared" si="52"/>
        <v>300600</v>
      </c>
      <c r="M81" s="23">
        <f t="shared" si="53"/>
        <v>9000</v>
      </c>
      <c r="N81" s="23">
        <f t="shared" si="54"/>
        <v>30240</v>
      </c>
      <c r="O81" s="23">
        <f t="shared" si="55"/>
        <v>9000</v>
      </c>
      <c r="P81" s="23">
        <f t="shared" si="56"/>
        <v>0</v>
      </c>
      <c r="Q81" s="23">
        <f t="shared" si="57"/>
        <v>48240</v>
      </c>
      <c r="R81" s="10">
        <f t="shared" si="58"/>
        <v>6000</v>
      </c>
      <c r="S81" s="10">
        <f t="shared" si="59"/>
        <v>32760</v>
      </c>
      <c r="T81" s="10">
        <f t="shared" si="60"/>
        <v>8400</v>
      </c>
      <c r="U81" s="10">
        <f t="shared" si="61"/>
        <v>0</v>
      </c>
      <c r="V81" s="10">
        <f t="shared" si="62"/>
        <v>47160</v>
      </c>
      <c r="W81" s="28">
        <f t="shared" si="63"/>
        <v>12900</v>
      </c>
      <c r="X81" s="28">
        <f t="shared" si="64"/>
        <v>40320</v>
      </c>
      <c r="Y81" s="28">
        <f t="shared" si="65"/>
        <v>17600</v>
      </c>
      <c r="Z81" s="28">
        <f t="shared" si="66"/>
        <v>0</v>
      </c>
      <c r="AA81" s="28">
        <f t="shared" si="67"/>
        <v>70820</v>
      </c>
      <c r="AB81" s="34">
        <v>30</v>
      </c>
      <c r="AC81" s="34">
        <v>10</v>
      </c>
      <c r="AD81" s="34">
        <v>12</v>
      </c>
      <c r="AE81" s="34">
        <v>15</v>
      </c>
      <c r="AF81" s="34">
        <v>18</v>
      </c>
      <c r="AG81" s="34">
        <v>11</v>
      </c>
      <c r="AH81" s="34">
        <v>18</v>
      </c>
      <c r="AI81" s="32">
        <f t="shared" si="72"/>
        <v>84</v>
      </c>
      <c r="AJ81" s="34">
        <v>10</v>
      </c>
      <c r="AK81" s="34">
        <v>7</v>
      </c>
      <c r="AL81" s="34">
        <v>3</v>
      </c>
      <c r="AM81" s="34">
        <v>0</v>
      </c>
      <c r="AN81" s="34">
        <v>0</v>
      </c>
      <c r="AO81" s="34">
        <v>0</v>
      </c>
      <c r="AP81" s="32">
        <f t="shared" si="68"/>
        <v>20</v>
      </c>
      <c r="AQ81" s="32">
        <f t="shared" si="71"/>
        <v>134</v>
      </c>
      <c r="AR81" s="35">
        <f t="shared" si="48"/>
        <v>6000</v>
      </c>
      <c r="AS81" s="35">
        <f t="shared" si="73"/>
        <v>7550</v>
      </c>
      <c r="AT81" s="33">
        <f t="shared" si="74"/>
        <v>4344</v>
      </c>
      <c r="AU81" s="33">
        <f t="shared" si="75"/>
        <v>5535</v>
      </c>
      <c r="AV81" s="35">
        <f t="shared" si="76"/>
        <v>14814</v>
      </c>
      <c r="AW81" s="33">
        <f t="shared" si="77"/>
        <v>4422</v>
      </c>
      <c r="AX81" s="33">
        <f t="shared" si="78"/>
        <v>8622</v>
      </c>
      <c r="AY81" s="35">
        <f t="shared" si="79"/>
        <v>45287</v>
      </c>
      <c r="AZ81" s="35">
        <f t="shared" si="80"/>
        <v>9240</v>
      </c>
      <c r="BA81" s="35">
        <f t="shared" si="81"/>
        <v>1183</v>
      </c>
      <c r="BB81" s="35">
        <f t="shared" si="82"/>
        <v>504</v>
      </c>
      <c r="BC81" s="35">
        <f t="shared" si="83"/>
        <v>0</v>
      </c>
      <c r="BD81" s="35">
        <f t="shared" si="84"/>
        <v>0</v>
      </c>
      <c r="BE81" s="35">
        <f t="shared" si="85"/>
        <v>0</v>
      </c>
      <c r="BF81" s="35">
        <f t="shared" si="86"/>
        <v>10927</v>
      </c>
      <c r="BG81" s="35">
        <f t="shared" si="87"/>
        <v>62214</v>
      </c>
      <c r="BH81" s="36">
        <f t="shared" si="88"/>
        <v>529034</v>
      </c>
      <c r="BI81" s="47">
        <f t="shared" si="49"/>
        <v>529034</v>
      </c>
      <c r="BJ81" s="47">
        <f t="shared" si="49"/>
        <v>529034</v>
      </c>
      <c r="BK81" s="47">
        <f t="shared" si="49"/>
        <v>529034</v>
      </c>
      <c r="BL81" s="50">
        <f t="shared" si="69"/>
        <v>2116136</v>
      </c>
      <c r="BM81" s="80"/>
      <c r="BN81" s="59"/>
      <c r="BO81" s="77"/>
      <c r="BP81" s="68"/>
      <c r="BQ81" s="77"/>
      <c r="BR81" s="90"/>
      <c r="BS81" s="68"/>
      <c r="BT81" s="98"/>
      <c r="BU81" s="68"/>
      <c r="BV81" s="90">
        <v>1</v>
      </c>
      <c r="BW81" s="94"/>
      <c r="BX81" s="94">
        <v>1</v>
      </c>
      <c r="BY81" s="94">
        <v>8</v>
      </c>
      <c r="BZ81" s="94">
        <v>1</v>
      </c>
      <c r="CA81" s="68"/>
      <c r="CB81" s="68"/>
      <c r="CC81" s="69"/>
    </row>
    <row r="82" spans="1:81" ht="23.25">
      <c r="A82" s="11">
        <v>74</v>
      </c>
      <c r="B82" s="41" t="s">
        <v>86</v>
      </c>
      <c r="C82" s="17">
        <v>20</v>
      </c>
      <c r="D82" s="17">
        <v>60</v>
      </c>
      <c r="E82" s="17">
        <v>0</v>
      </c>
      <c r="F82" s="17">
        <v>0</v>
      </c>
      <c r="G82" s="18">
        <f t="shared" si="70"/>
        <v>80</v>
      </c>
      <c r="H82" s="21">
        <f>SUM(C82*2200)</f>
        <v>44000</v>
      </c>
      <c r="I82" s="21">
        <f>SUM(D82*2400)</f>
        <v>144000</v>
      </c>
      <c r="J82" s="21">
        <f t="shared" si="50"/>
        <v>0</v>
      </c>
      <c r="K82" s="21">
        <f t="shared" si="51"/>
        <v>0</v>
      </c>
      <c r="L82" s="21">
        <f t="shared" si="52"/>
        <v>188000</v>
      </c>
      <c r="M82" s="23">
        <f t="shared" si="53"/>
        <v>6000</v>
      </c>
      <c r="N82" s="23">
        <f t="shared" si="54"/>
        <v>21600</v>
      </c>
      <c r="O82" s="23">
        <f t="shared" si="55"/>
        <v>0</v>
      </c>
      <c r="P82" s="23">
        <f t="shared" si="56"/>
        <v>0</v>
      </c>
      <c r="Q82" s="23">
        <f t="shared" si="57"/>
        <v>27600</v>
      </c>
      <c r="R82" s="10">
        <f t="shared" si="58"/>
        <v>4000</v>
      </c>
      <c r="S82" s="10">
        <f t="shared" si="59"/>
        <v>23400</v>
      </c>
      <c r="T82" s="10">
        <f t="shared" si="60"/>
        <v>0</v>
      </c>
      <c r="U82" s="10">
        <f t="shared" si="61"/>
        <v>0</v>
      </c>
      <c r="V82" s="10">
        <f t="shared" si="62"/>
        <v>27400</v>
      </c>
      <c r="W82" s="28">
        <f t="shared" si="63"/>
        <v>8600</v>
      </c>
      <c r="X82" s="28">
        <f t="shared" si="64"/>
        <v>28800</v>
      </c>
      <c r="Y82" s="28">
        <f t="shared" si="65"/>
        <v>0</v>
      </c>
      <c r="Z82" s="28">
        <f t="shared" si="66"/>
        <v>0</v>
      </c>
      <c r="AA82" s="28">
        <f t="shared" si="67"/>
        <v>37400</v>
      </c>
      <c r="AB82" s="34">
        <v>20</v>
      </c>
      <c r="AC82" s="34">
        <v>9</v>
      </c>
      <c r="AD82" s="34">
        <v>9</v>
      </c>
      <c r="AE82" s="34">
        <v>8</v>
      </c>
      <c r="AF82" s="34">
        <v>13</v>
      </c>
      <c r="AG82" s="34">
        <v>10</v>
      </c>
      <c r="AH82" s="34">
        <v>11</v>
      </c>
      <c r="AI82" s="32">
        <f t="shared" si="72"/>
        <v>60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2">
        <f t="shared" si="68"/>
        <v>0</v>
      </c>
      <c r="AQ82" s="32">
        <f t="shared" si="71"/>
        <v>80</v>
      </c>
      <c r="AR82" s="35">
        <f t="shared" si="48"/>
        <v>4000</v>
      </c>
      <c r="AS82" s="35">
        <f t="shared" si="73"/>
        <v>6795</v>
      </c>
      <c r="AT82" s="33">
        <f t="shared" si="74"/>
        <v>3258</v>
      </c>
      <c r="AU82" s="33">
        <f t="shared" si="75"/>
        <v>2952</v>
      </c>
      <c r="AV82" s="35">
        <f t="shared" si="76"/>
        <v>10699</v>
      </c>
      <c r="AW82" s="33">
        <f t="shared" si="77"/>
        <v>4020</v>
      </c>
      <c r="AX82" s="33">
        <f t="shared" si="78"/>
        <v>5269</v>
      </c>
      <c r="AY82" s="35">
        <f t="shared" si="79"/>
        <v>32993</v>
      </c>
      <c r="AZ82" s="35">
        <f t="shared" si="80"/>
        <v>0</v>
      </c>
      <c r="BA82" s="35">
        <f t="shared" si="81"/>
        <v>0</v>
      </c>
      <c r="BB82" s="35">
        <f t="shared" si="82"/>
        <v>0</v>
      </c>
      <c r="BC82" s="35">
        <f t="shared" si="83"/>
        <v>0</v>
      </c>
      <c r="BD82" s="35">
        <f t="shared" si="84"/>
        <v>0</v>
      </c>
      <c r="BE82" s="35">
        <f t="shared" si="85"/>
        <v>0</v>
      </c>
      <c r="BF82" s="35">
        <f t="shared" si="86"/>
        <v>0</v>
      </c>
      <c r="BG82" s="35">
        <f t="shared" si="87"/>
        <v>36993</v>
      </c>
      <c r="BH82" s="36">
        <f t="shared" si="88"/>
        <v>317393</v>
      </c>
      <c r="BI82" s="47">
        <f t="shared" si="49"/>
        <v>317393</v>
      </c>
      <c r="BJ82" s="47">
        <f t="shared" si="49"/>
        <v>317393</v>
      </c>
      <c r="BK82" s="47">
        <f t="shared" si="49"/>
        <v>317393</v>
      </c>
      <c r="BL82" s="50">
        <f t="shared" si="69"/>
        <v>1269572</v>
      </c>
      <c r="BM82" s="80"/>
      <c r="BN82" s="59"/>
      <c r="BO82" s="77"/>
      <c r="BP82" s="68"/>
      <c r="BQ82" s="77"/>
      <c r="BR82" s="90"/>
      <c r="BS82" s="68"/>
      <c r="BT82" s="98"/>
      <c r="BU82" s="68"/>
      <c r="BV82" s="98"/>
      <c r="BW82" s="101"/>
      <c r="BX82" s="94">
        <v>1</v>
      </c>
      <c r="BY82" s="101"/>
      <c r="BZ82" s="101"/>
      <c r="CA82" s="68"/>
      <c r="CB82" s="68"/>
      <c r="CC82" s="69"/>
    </row>
    <row r="83" spans="1:81" ht="23.25">
      <c r="A83" s="11">
        <v>75</v>
      </c>
      <c r="B83" s="41" t="s">
        <v>87</v>
      </c>
      <c r="C83" s="17">
        <v>6</v>
      </c>
      <c r="D83" s="17">
        <v>14</v>
      </c>
      <c r="E83" s="17">
        <v>0</v>
      </c>
      <c r="F83" s="17">
        <v>0</v>
      </c>
      <c r="G83" s="18">
        <f t="shared" si="70"/>
        <v>20</v>
      </c>
      <c r="H83" s="21">
        <f>SUM(C83*2200)</f>
        <v>13200</v>
      </c>
      <c r="I83" s="21">
        <f>SUM(D83*2400)</f>
        <v>33600</v>
      </c>
      <c r="J83" s="21">
        <f t="shared" si="50"/>
        <v>0</v>
      </c>
      <c r="K83" s="21">
        <f t="shared" si="51"/>
        <v>0</v>
      </c>
      <c r="L83" s="21">
        <f t="shared" si="52"/>
        <v>46800</v>
      </c>
      <c r="M83" s="23">
        <f t="shared" si="53"/>
        <v>1800</v>
      </c>
      <c r="N83" s="23">
        <f t="shared" si="54"/>
        <v>5040</v>
      </c>
      <c r="O83" s="23">
        <f t="shared" si="55"/>
        <v>0</v>
      </c>
      <c r="P83" s="23">
        <f t="shared" si="56"/>
        <v>0</v>
      </c>
      <c r="Q83" s="23">
        <f t="shared" si="57"/>
        <v>6840</v>
      </c>
      <c r="R83" s="10">
        <f t="shared" si="58"/>
        <v>1200</v>
      </c>
      <c r="S83" s="10">
        <f t="shared" si="59"/>
        <v>5460</v>
      </c>
      <c r="T83" s="10">
        <f t="shared" si="60"/>
        <v>0</v>
      </c>
      <c r="U83" s="10">
        <f t="shared" si="61"/>
        <v>0</v>
      </c>
      <c r="V83" s="10">
        <f t="shared" si="62"/>
        <v>6660</v>
      </c>
      <c r="W83" s="28">
        <f t="shared" si="63"/>
        <v>2580</v>
      </c>
      <c r="X83" s="28">
        <f t="shared" si="64"/>
        <v>6720</v>
      </c>
      <c r="Y83" s="28">
        <f t="shared" si="65"/>
        <v>0</v>
      </c>
      <c r="Z83" s="28">
        <f t="shared" si="66"/>
        <v>0</v>
      </c>
      <c r="AA83" s="28">
        <f t="shared" si="67"/>
        <v>9300</v>
      </c>
      <c r="AB83" s="34">
        <v>6</v>
      </c>
      <c r="AC83" s="34">
        <v>2</v>
      </c>
      <c r="AD83" s="34">
        <v>3</v>
      </c>
      <c r="AE83" s="34">
        <v>2</v>
      </c>
      <c r="AF83" s="34">
        <v>3</v>
      </c>
      <c r="AG83" s="34">
        <v>2</v>
      </c>
      <c r="AH83" s="34">
        <v>2</v>
      </c>
      <c r="AI83" s="32">
        <f t="shared" si="72"/>
        <v>14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2">
        <f t="shared" si="68"/>
        <v>0</v>
      </c>
      <c r="AQ83" s="32">
        <f t="shared" si="71"/>
        <v>20</v>
      </c>
      <c r="AR83" s="35">
        <f t="shared" si="48"/>
        <v>1200</v>
      </c>
      <c r="AS83" s="35">
        <f t="shared" si="73"/>
        <v>1510</v>
      </c>
      <c r="AT83" s="33">
        <f t="shared" si="74"/>
        <v>1086</v>
      </c>
      <c r="AU83" s="33">
        <f t="shared" si="75"/>
        <v>738</v>
      </c>
      <c r="AV83" s="35">
        <f t="shared" si="76"/>
        <v>2469</v>
      </c>
      <c r="AW83" s="33">
        <f t="shared" si="77"/>
        <v>804</v>
      </c>
      <c r="AX83" s="33">
        <f t="shared" si="78"/>
        <v>958</v>
      </c>
      <c r="AY83" s="35">
        <f t="shared" si="79"/>
        <v>7565</v>
      </c>
      <c r="AZ83" s="35">
        <f t="shared" si="80"/>
        <v>0</v>
      </c>
      <c r="BA83" s="35">
        <f t="shared" si="81"/>
        <v>0</v>
      </c>
      <c r="BB83" s="35">
        <f t="shared" si="82"/>
        <v>0</v>
      </c>
      <c r="BC83" s="35">
        <f t="shared" si="83"/>
        <v>0</v>
      </c>
      <c r="BD83" s="35">
        <f t="shared" si="84"/>
        <v>0</v>
      </c>
      <c r="BE83" s="35">
        <f t="shared" si="85"/>
        <v>0</v>
      </c>
      <c r="BF83" s="35">
        <f t="shared" si="86"/>
        <v>0</v>
      </c>
      <c r="BG83" s="35">
        <f t="shared" si="87"/>
        <v>8765</v>
      </c>
      <c r="BH83" s="36">
        <f t="shared" si="88"/>
        <v>78365</v>
      </c>
      <c r="BI83" s="47">
        <f t="shared" si="49"/>
        <v>78365</v>
      </c>
      <c r="BJ83" s="47">
        <f t="shared" si="49"/>
        <v>78365</v>
      </c>
      <c r="BK83" s="47">
        <f t="shared" si="49"/>
        <v>78365</v>
      </c>
      <c r="BL83" s="50">
        <f t="shared" si="69"/>
        <v>313460</v>
      </c>
      <c r="BM83" s="80"/>
      <c r="BN83" s="59"/>
      <c r="BO83" s="77"/>
      <c r="BP83" s="68"/>
      <c r="BQ83" s="77"/>
      <c r="BR83" s="90"/>
      <c r="BS83" s="68"/>
      <c r="BT83" s="98"/>
      <c r="BU83" s="68"/>
      <c r="BV83" s="98"/>
      <c r="BW83" s="101"/>
      <c r="BX83" s="94">
        <v>1</v>
      </c>
      <c r="BY83" s="101"/>
      <c r="BZ83" s="101"/>
      <c r="CA83" s="68"/>
      <c r="CB83" s="68"/>
      <c r="CC83" s="69"/>
    </row>
    <row r="84" spans="1:81" ht="23.25">
      <c r="A84" s="40">
        <v>76</v>
      </c>
      <c r="B84" s="41" t="s">
        <v>88</v>
      </c>
      <c r="C84" s="17">
        <v>19</v>
      </c>
      <c r="D84" s="17">
        <v>35</v>
      </c>
      <c r="E84" s="17">
        <v>0</v>
      </c>
      <c r="F84" s="17">
        <v>0</v>
      </c>
      <c r="G84" s="18">
        <f t="shared" si="70"/>
        <v>54</v>
      </c>
      <c r="H84" s="21">
        <f>SUM(C84*2200)</f>
        <v>41800</v>
      </c>
      <c r="I84" s="21">
        <f>SUM(D84*2400)</f>
        <v>84000</v>
      </c>
      <c r="J84" s="21">
        <f t="shared" si="50"/>
        <v>0</v>
      </c>
      <c r="K84" s="21">
        <f t="shared" si="51"/>
        <v>0</v>
      </c>
      <c r="L84" s="21">
        <f t="shared" si="52"/>
        <v>125800</v>
      </c>
      <c r="M84" s="23">
        <f t="shared" si="53"/>
        <v>5700</v>
      </c>
      <c r="N84" s="23">
        <f t="shared" si="54"/>
        <v>12600</v>
      </c>
      <c r="O84" s="23">
        <f t="shared" si="55"/>
        <v>0</v>
      </c>
      <c r="P84" s="23">
        <f t="shared" si="56"/>
        <v>0</v>
      </c>
      <c r="Q84" s="23">
        <f t="shared" si="57"/>
        <v>18300</v>
      </c>
      <c r="R84" s="10">
        <f t="shared" si="58"/>
        <v>3800</v>
      </c>
      <c r="S84" s="10">
        <f t="shared" si="59"/>
        <v>13650</v>
      </c>
      <c r="T84" s="10">
        <f t="shared" si="60"/>
        <v>0</v>
      </c>
      <c r="U84" s="10">
        <f t="shared" si="61"/>
        <v>0</v>
      </c>
      <c r="V84" s="10">
        <f t="shared" si="62"/>
        <v>17450</v>
      </c>
      <c r="W84" s="28">
        <f t="shared" si="63"/>
        <v>8170</v>
      </c>
      <c r="X84" s="28">
        <f t="shared" si="64"/>
        <v>16800</v>
      </c>
      <c r="Y84" s="28">
        <f t="shared" si="65"/>
        <v>0</v>
      </c>
      <c r="Z84" s="28">
        <f t="shared" si="66"/>
        <v>0</v>
      </c>
      <c r="AA84" s="28">
        <f t="shared" si="67"/>
        <v>24970</v>
      </c>
      <c r="AB84" s="34">
        <v>19</v>
      </c>
      <c r="AC84" s="34">
        <v>7</v>
      </c>
      <c r="AD84" s="34">
        <v>5</v>
      </c>
      <c r="AE84" s="34">
        <v>3</v>
      </c>
      <c r="AF84" s="34">
        <v>5</v>
      </c>
      <c r="AG84" s="34">
        <v>9</v>
      </c>
      <c r="AH84" s="34">
        <v>6</v>
      </c>
      <c r="AI84" s="32">
        <f t="shared" si="72"/>
        <v>35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2">
        <f t="shared" si="68"/>
        <v>0</v>
      </c>
      <c r="AQ84" s="32">
        <f t="shared" si="71"/>
        <v>54</v>
      </c>
      <c r="AR84" s="35">
        <f t="shared" si="48"/>
        <v>3800</v>
      </c>
      <c r="AS84" s="35">
        <f t="shared" si="73"/>
        <v>5285</v>
      </c>
      <c r="AT84" s="33">
        <f t="shared" si="74"/>
        <v>1810</v>
      </c>
      <c r="AU84" s="33">
        <f t="shared" si="75"/>
        <v>1107</v>
      </c>
      <c r="AV84" s="35">
        <f t="shared" si="76"/>
        <v>4115</v>
      </c>
      <c r="AW84" s="33">
        <f t="shared" si="77"/>
        <v>3618</v>
      </c>
      <c r="AX84" s="33">
        <f t="shared" si="78"/>
        <v>2874</v>
      </c>
      <c r="AY84" s="35">
        <f t="shared" si="79"/>
        <v>18809</v>
      </c>
      <c r="AZ84" s="35">
        <f t="shared" si="80"/>
        <v>0</v>
      </c>
      <c r="BA84" s="35">
        <f t="shared" si="81"/>
        <v>0</v>
      </c>
      <c r="BB84" s="35">
        <f t="shared" si="82"/>
        <v>0</v>
      </c>
      <c r="BC84" s="35">
        <f t="shared" si="83"/>
        <v>0</v>
      </c>
      <c r="BD84" s="35">
        <f t="shared" si="84"/>
        <v>0</v>
      </c>
      <c r="BE84" s="35">
        <f t="shared" si="85"/>
        <v>0</v>
      </c>
      <c r="BF84" s="35">
        <f t="shared" si="86"/>
        <v>0</v>
      </c>
      <c r="BG84" s="35">
        <f t="shared" si="87"/>
        <v>22609</v>
      </c>
      <c r="BH84" s="36">
        <f t="shared" si="88"/>
        <v>209129</v>
      </c>
      <c r="BI84" s="47">
        <f t="shared" si="49"/>
        <v>209129</v>
      </c>
      <c r="BJ84" s="47">
        <f t="shared" si="49"/>
        <v>209129</v>
      </c>
      <c r="BK84" s="47">
        <f t="shared" si="49"/>
        <v>209129</v>
      </c>
      <c r="BL84" s="50">
        <f t="shared" si="69"/>
        <v>836516</v>
      </c>
      <c r="BM84" s="80"/>
      <c r="BN84" s="59"/>
      <c r="BO84" s="77"/>
      <c r="BP84" s="68"/>
      <c r="BQ84" s="77"/>
      <c r="BR84" s="90"/>
      <c r="BS84" s="68"/>
      <c r="BT84" s="98"/>
      <c r="BU84" s="68"/>
      <c r="BV84" s="98"/>
      <c r="BW84" s="101"/>
      <c r="BX84" s="94">
        <v>1</v>
      </c>
      <c r="BY84" s="101"/>
      <c r="BZ84" s="101"/>
      <c r="CA84" s="68"/>
      <c r="CB84" s="68"/>
      <c r="CC84" s="69"/>
    </row>
    <row r="85" spans="1:81" ht="46.5">
      <c r="A85" s="40">
        <v>77</v>
      </c>
      <c r="B85" s="41" t="s">
        <v>89</v>
      </c>
      <c r="C85" s="17">
        <v>78</v>
      </c>
      <c r="D85" s="17">
        <v>144</v>
      </c>
      <c r="E85" s="17">
        <v>0</v>
      </c>
      <c r="F85" s="17">
        <v>0</v>
      </c>
      <c r="G85" s="18">
        <f t="shared" si="70"/>
        <v>222</v>
      </c>
      <c r="H85" s="21">
        <f>C85*1700</f>
        <v>132600</v>
      </c>
      <c r="I85" s="21">
        <f>D85*1900</f>
        <v>273600</v>
      </c>
      <c r="J85" s="21">
        <f t="shared" si="50"/>
        <v>0</v>
      </c>
      <c r="K85" s="21">
        <f t="shared" si="51"/>
        <v>0</v>
      </c>
      <c r="L85" s="21">
        <f t="shared" si="52"/>
        <v>406200</v>
      </c>
      <c r="M85" s="23">
        <f t="shared" si="53"/>
        <v>23400</v>
      </c>
      <c r="N85" s="23">
        <f t="shared" si="54"/>
        <v>51840</v>
      </c>
      <c r="O85" s="23">
        <f t="shared" si="55"/>
        <v>0</v>
      </c>
      <c r="P85" s="23">
        <f t="shared" si="56"/>
        <v>0</v>
      </c>
      <c r="Q85" s="23">
        <f t="shared" si="57"/>
        <v>75240</v>
      </c>
      <c r="R85" s="10">
        <f t="shared" si="58"/>
        <v>15600</v>
      </c>
      <c r="S85" s="10">
        <f t="shared" si="59"/>
        <v>56160</v>
      </c>
      <c r="T85" s="10">
        <f t="shared" si="60"/>
        <v>0</v>
      </c>
      <c r="U85" s="10">
        <f t="shared" si="61"/>
        <v>0</v>
      </c>
      <c r="V85" s="10">
        <f t="shared" si="62"/>
        <v>71760</v>
      </c>
      <c r="W85" s="28">
        <f t="shared" si="63"/>
        <v>33540</v>
      </c>
      <c r="X85" s="28">
        <f t="shared" si="64"/>
        <v>69120</v>
      </c>
      <c r="Y85" s="28">
        <f t="shared" si="65"/>
        <v>0</v>
      </c>
      <c r="Z85" s="28">
        <f t="shared" si="66"/>
        <v>0</v>
      </c>
      <c r="AA85" s="28">
        <f t="shared" si="67"/>
        <v>102660</v>
      </c>
      <c r="AB85" s="34">
        <v>78</v>
      </c>
      <c r="AC85" s="34">
        <v>25</v>
      </c>
      <c r="AD85" s="34">
        <v>24</v>
      </c>
      <c r="AE85" s="34">
        <v>24</v>
      </c>
      <c r="AF85" s="34">
        <v>28</v>
      </c>
      <c r="AG85" s="34">
        <v>18</v>
      </c>
      <c r="AH85" s="34">
        <v>25</v>
      </c>
      <c r="AI85" s="32">
        <f t="shared" si="72"/>
        <v>144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2">
        <f t="shared" si="68"/>
        <v>0</v>
      </c>
      <c r="AQ85" s="32">
        <f t="shared" si="71"/>
        <v>222</v>
      </c>
      <c r="AR85" s="35">
        <f t="shared" si="48"/>
        <v>15600</v>
      </c>
      <c r="AS85" s="35">
        <f t="shared" si="73"/>
        <v>18875</v>
      </c>
      <c r="AT85" s="33">
        <f t="shared" si="74"/>
        <v>8688</v>
      </c>
      <c r="AU85" s="33">
        <f t="shared" si="75"/>
        <v>8856</v>
      </c>
      <c r="AV85" s="35">
        <f t="shared" si="76"/>
        <v>23044</v>
      </c>
      <c r="AW85" s="33">
        <f t="shared" si="77"/>
        <v>7236</v>
      </c>
      <c r="AX85" s="33">
        <f t="shared" si="78"/>
        <v>11975</v>
      </c>
      <c r="AY85" s="35">
        <f t="shared" si="79"/>
        <v>78674</v>
      </c>
      <c r="AZ85" s="35">
        <f t="shared" si="80"/>
        <v>0</v>
      </c>
      <c r="BA85" s="35">
        <f t="shared" si="81"/>
        <v>0</v>
      </c>
      <c r="BB85" s="35">
        <f t="shared" si="82"/>
        <v>0</v>
      </c>
      <c r="BC85" s="35">
        <f t="shared" si="83"/>
        <v>0</v>
      </c>
      <c r="BD85" s="35">
        <f t="shared" si="84"/>
        <v>0</v>
      </c>
      <c r="BE85" s="35">
        <f t="shared" si="85"/>
        <v>0</v>
      </c>
      <c r="BF85" s="35">
        <f t="shared" si="86"/>
        <v>0</v>
      </c>
      <c r="BG85" s="35">
        <f t="shared" si="87"/>
        <v>94274</v>
      </c>
      <c r="BH85" s="36">
        <f t="shared" si="88"/>
        <v>750134</v>
      </c>
      <c r="BI85" s="47">
        <f t="shared" si="49"/>
        <v>750134</v>
      </c>
      <c r="BJ85" s="47">
        <f t="shared" si="49"/>
        <v>750134</v>
      </c>
      <c r="BK85" s="47">
        <f t="shared" si="49"/>
        <v>750134</v>
      </c>
      <c r="BL85" s="50">
        <f t="shared" si="69"/>
        <v>3000536</v>
      </c>
      <c r="BM85" s="80">
        <v>1</v>
      </c>
      <c r="BN85" s="62" t="s">
        <v>184</v>
      </c>
      <c r="BO85" s="77"/>
      <c r="BP85" s="68"/>
      <c r="BQ85" s="77">
        <v>1</v>
      </c>
      <c r="BR85" s="90"/>
      <c r="BS85" s="68"/>
      <c r="BT85" s="98"/>
      <c r="BU85" s="68"/>
      <c r="BV85" s="98"/>
      <c r="BW85" s="101"/>
      <c r="BX85" s="94">
        <v>1</v>
      </c>
      <c r="BY85" s="101"/>
      <c r="BZ85" s="101"/>
      <c r="CA85" s="68"/>
      <c r="CB85" s="68"/>
      <c r="CC85" s="69"/>
    </row>
    <row r="86" spans="1:81" ht="23.25">
      <c r="A86" s="11">
        <v>78</v>
      </c>
      <c r="B86" s="41" t="s">
        <v>90</v>
      </c>
      <c r="C86" s="17">
        <v>34</v>
      </c>
      <c r="D86" s="17">
        <v>164</v>
      </c>
      <c r="E86" s="17">
        <v>0</v>
      </c>
      <c r="F86" s="17">
        <v>0</v>
      </c>
      <c r="G86" s="18">
        <f t="shared" si="70"/>
        <v>198</v>
      </c>
      <c r="H86" s="21">
        <f>C86*1700</f>
        <v>57800</v>
      </c>
      <c r="I86" s="21">
        <f>D86*1900</f>
        <v>311600</v>
      </c>
      <c r="J86" s="21">
        <f t="shared" si="50"/>
        <v>0</v>
      </c>
      <c r="K86" s="21">
        <f t="shared" si="51"/>
        <v>0</v>
      </c>
      <c r="L86" s="21">
        <f t="shared" si="52"/>
        <v>369400</v>
      </c>
      <c r="M86" s="23">
        <f t="shared" si="53"/>
        <v>10200</v>
      </c>
      <c r="N86" s="23">
        <f t="shared" si="54"/>
        <v>59040</v>
      </c>
      <c r="O86" s="23">
        <f t="shared" si="55"/>
        <v>0</v>
      </c>
      <c r="P86" s="23">
        <f t="shared" si="56"/>
        <v>0</v>
      </c>
      <c r="Q86" s="23">
        <f t="shared" si="57"/>
        <v>69240</v>
      </c>
      <c r="R86" s="10">
        <f t="shared" si="58"/>
        <v>6800</v>
      </c>
      <c r="S86" s="10">
        <f t="shared" si="59"/>
        <v>63960</v>
      </c>
      <c r="T86" s="10">
        <f t="shared" si="60"/>
        <v>0</v>
      </c>
      <c r="U86" s="10">
        <f t="shared" si="61"/>
        <v>0</v>
      </c>
      <c r="V86" s="10">
        <f t="shared" si="62"/>
        <v>70760</v>
      </c>
      <c r="W86" s="28">
        <f t="shared" si="63"/>
        <v>14620</v>
      </c>
      <c r="X86" s="28">
        <f t="shared" si="64"/>
        <v>78720</v>
      </c>
      <c r="Y86" s="28">
        <f t="shared" si="65"/>
        <v>0</v>
      </c>
      <c r="Z86" s="28">
        <f t="shared" si="66"/>
        <v>0</v>
      </c>
      <c r="AA86" s="28">
        <f t="shared" si="67"/>
        <v>93340</v>
      </c>
      <c r="AB86" s="34">
        <v>34</v>
      </c>
      <c r="AC86" s="34">
        <v>18</v>
      </c>
      <c r="AD86" s="34">
        <v>20</v>
      </c>
      <c r="AE86" s="34">
        <v>33</v>
      </c>
      <c r="AF86" s="34">
        <v>26</v>
      </c>
      <c r="AG86" s="34">
        <v>28</v>
      </c>
      <c r="AH86" s="34">
        <v>39</v>
      </c>
      <c r="AI86" s="32">
        <f t="shared" si="72"/>
        <v>164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2">
        <f t="shared" si="68"/>
        <v>0</v>
      </c>
      <c r="AQ86" s="32">
        <f t="shared" si="71"/>
        <v>198</v>
      </c>
      <c r="AR86" s="35">
        <f t="shared" si="48"/>
        <v>6800</v>
      </c>
      <c r="AS86" s="35">
        <f t="shared" si="73"/>
        <v>13590</v>
      </c>
      <c r="AT86" s="33">
        <f t="shared" si="74"/>
        <v>7240</v>
      </c>
      <c r="AU86" s="33">
        <f t="shared" si="75"/>
        <v>12177</v>
      </c>
      <c r="AV86" s="35">
        <f t="shared" si="76"/>
        <v>21398</v>
      </c>
      <c r="AW86" s="33">
        <f t="shared" si="77"/>
        <v>11256</v>
      </c>
      <c r="AX86" s="33">
        <f t="shared" si="78"/>
        <v>18681</v>
      </c>
      <c r="AY86" s="35">
        <f t="shared" si="79"/>
        <v>84342</v>
      </c>
      <c r="AZ86" s="35">
        <f t="shared" si="80"/>
        <v>0</v>
      </c>
      <c r="BA86" s="35">
        <f t="shared" si="81"/>
        <v>0</v>
      </c>
      <c r="BB86" s="35">
        <f t="shared" si="82"/>
        <v>0</v>
      </c>
      <c r="BC86" s="35">
        <f t="shared" si="83"/>
        <v>0</v>
      </c>
      <c r="BD86" s="35">
        <f t="shared" si="84"/>
        <v>0</v>
      </c>
      <c r="BE86" s="35">
        <f t="shared" si="85"/>
        <v>0</v>
      </c>
      <c r="BF86" s="35">
        <f t="shared" si="86"/>
        <v>0</v>
      </c>
      <c r="BG86" s="35">
        <f t="shared" si="87"/>
        <v>91142</v>
      </c>
      <c r="BH86" s="36">
        <f t="shared" si="88"/>
        <v>693882</v>
      </c>
      <c r="BI86" s="47">
        <f t="shared" si="49"/>
        <v>693882</v>
      </c>
      <c r="BJ86" s="47">
        <f t="shared" si="49"/>
        <v>693882</v>
      </c>
      <c r="BK86" s="47">
        <f t="shared" si="49"/>
        <v>693882</v>
      </c>
      <c r="BL86" s="50">
        <f t="shared" si="69"/>
        <v>2775528</v>
      </c>
      <c r="BM86" s="80"/>
      <c r="BN86" s="59"/>
      <c r="BO86" s="77"/>
      <c r="BP86" s="68"/>
      <c r="BQ86" s="77">
        <v>1</v>
      </c>
      <c r="BR86" s="90"/>
      <c r="BS86" s="68"/>
      <c r="BT86" s="98"/>
      <c r="BU86" s="68"/>
      <c r="BV86" s="98"/>
      <c r="BW86" s="101"/>
      <c r="BX86" s="94">
        <v>1</v>
      </c>
      <c r="BY86" s="94">
        <v>7</v>
      </c>
      <c r="BZ86" s="94">
        <v>1</v>
      </c>
      <c r="CA86" s="68"/>
      <c r="CB86" s="68"/>
      <c r="CC86" s="69"/>
    </row>
    <row r="87" spans="1:81" ht="23.25">
      <c r="A87" s="11">
        <v>79</v>
      </c>
      <c r="B87" s="41" t="s">
        <v>91</v>
      </c>
      <c r="C87" s="17">
        <v>30</v>
      </c>
      <c r="D87" s="17">
        <v>45</v>
      </c>
      <c r="E87" s="17">
        <v>0</v>
      </c>
      <c r="F87" s="17">
        <v>0</v>
      </c>
      <c r="G87" s="18">
        <f t="shared" si="70"/>
        <v>75</v>
      </c>
      <c r="H87" s="21">
        <f>SUM(C87*2200)</f>
        <v>66000</v>
      </c>
      <c r="I87" s="21">
        <f>SUM(D87*2400)</f>
        <v>108000</v>
      </c>
      <c r="J87" s="21">
        <f t="shared" si="50"/>
        <v>0</v>
      </c>
      <c r="K87" s="21">
        <f t="shared" si="51"/>
        <v>0</v>
      </c>
      <c r="L87" s="21">
        <f t="shared" si="52"/>
        <v>174000</v>
      </c>
      <c r="M87" s="23">
        <f t="shared" si="53"/>
        <v>9000</v>
      </c>
      <c r="N87" s="23">
        <f t="shared" si="54"/>
        <v>16200</v>
      </c>
      <c r="O87" s="23">
        <f t="shared" si="55"/>
        <v>0</v>
      </c>
      <c r="P87" s="23">
        <f t="shared" si="56"/>
        <v>0</v>
      </c>
      <c r="Q87" s="23">
        <f t="shared" si="57"/>
        <v>25200</v>
      </c>
      <c r="R87" s="10">
        <f t="shared" si="58"/>
        <v>6000</v>
      </c>
      <c r="S87" s="10">
        <f t="shared" si="59"/>
        <v>17550</v>
      </c>
      <c r="T87" s="10">
        <f t="shared" si="60"/>
        <v>0</v>
      </c>
      <c r="U87" s="10">
        <f t="shared" si="61"/>
        <v>0</v>
      </c>
      <c r="V87" s="10">
        <f t="shared" si="62"/>
        <v>23550</v>
      </c>
      <c r="W87" s="28">
        <f t="shared" si="63"/>
        <v>12900</v>
      </c>
      <c r="X87" s="28">
        <f t="shared" si="64"/>
        <v>21600</v>
      </c>
      <c r="Y87" s="28">
        <f t="shared" si="65"/>
        <v>0</v>
      </c>
      <c r="Z87" s="28">
        <f t="shared" si="66"/>
        <v>0</v>
      </c>
      <c r="AA87" s="28">
        <f t="shared" si="67"/>
        <v>34500</v>
      </c>
      <c r="AB87" s="34">
        <v>30</v>
      </c>
      <c r="AC87" s="34">
        <v>8</v>
      </c>
      <c r="AD87" s="34">
        <v>7</v>
      </c>
      <c r="AE87" s="34">
        <v>11</v>
      </c>
      <c r="AF87" s="34">
        <v>4</v>
      </c>
      <c r="AG87" s="34">
        <v>8</v>
      </c>
      <c r="AH87" s="34">
        <v>7</v>
      </c>
      <c r="AI87" s="32">
        <f t="shared" si="72"/>
        <v>45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2">
        <f t="shared" si="68"/>
        <v>0</v>
      </c>
      <c r="AQ87" s="32">
        <f t="shared" si="71"/>
        <v>75</v>
      </c>
      <c r="AR87" s="35">
        <f t="shared" si="48"/>
        <v>6000</v>
      </c>
      <c r="AS87" s="35">
        <f t="shared" si="73"/>
        <v>6040</v>
      </c>
      <c r="AT87" s="33">
        <f t="shared" si="74"/>
        <v>2534</v>
      </c>
      <c r="AU87" s="33">
        <f t="shared" si="75"/>
        <v>4059</v>
      </c>
      <c r="AV87" s="35">
        <f t="shared" si="76"/>
        <v>3292</v>
      </c>
      <c r="AW87" s="33">
        <f t="shared" si="77"/>
        <v>3216</v>
      </c>
      <c r="AX87" s="33">
        <f t="shared" si="78"/>
        <v>3353</v>
      </c>
      <c r="AY87" s="35">
        <f t="shared" si="79"/>
        <v>22494</v>
      </c>
      <c r="AZ87" s="35">
        <f t="shared" si="80"/>
        <v>0</v>
      </c>
      <c r="BA87" s="35">
        <f t="shared" si="81"/>
        <v>0</v>
      </c>
      <c r="BB87" s="35">
        <f t="shared" si="82"/>
        <v>0</v>
      </c>
      <c r="BC87" s="35">
        <f t="shared" si="83"/>
        <v>0</v>
      </c>
      <c r="BD87" s="35">
        <f t="shared" si="84"/>
        <v>0</v>
      </c>
      <c r="BE87" s="35">
        <f t="shared" si="85"/>
        <v>0</v>
      </c>
      <c r="BF87" s="35">
        <f t="shared" si="86"/>
        <v>0</v>
      </c>
      <c r="BG87" s="35">
        <f t="shared" si="87"/>
        <v>28494</v>
      </c>
      <c r="BH87" s="36">
        <f t="shared" si="88"/>
        <v>285744</v>
      </c>
      <c r="BI87" s="47">
        <f t="shared" si="49"/>
        <v>285744</v>
      </c>
      <c r="BJ87" s="47">
        <f t="shared" si="49"/>
        <v>285744</v>
      </c>
      <c r="BK87" s="47">
        <f t="shared" si="49"/>
        <v>285744</v>
      </c>
      <c r="BL87" s="50">
        <f t="shared" si="69"/>
        <v>1142976</v>
      </c>
      <c r="BM87" s="80"/>
      <c r="BN87" s="59"/>
      <c r="BO87" s="77"/>
      <c r="BP87" s="68"/>
      <c r="BQ87" s="77"/>
      <c r="BR87" s="90"/>
      <c r="BS87" s="68"/>
      <c r="BT87" s="98"/>
      <c r="BU87" s="68"/>
      <c r="BV87" s="98"/>
      <c r="BW87" s="101"/>
      <c r="BX87" s="94">
        <v>1</v>
      </c>
      <c r="BY87" s="101"/>
      <c r="BZ87" s="101"/>
      <c r="CA87" s="68"/>
      <c r="CB87" s="68"/>
      <c r="CC87" s="69"/>
    </row>
    <row r="88" spans="1:81" ht="23.25">
      <c r="A88" s="40">
        <v>80</v>
      </c>
      <c r="B88" s="41" t="s">
        <v>92</v>
      </c>
      <c r="C88" s="17">
        <v>7</v>
      </c>
      <c r="D88" s="17">
        <v>26</v>
      </c>
      <c r="E88" s="17">
        <v>0</v>
      </c>
      <c r="F88" s="17">
        <v>0</v>
      </c>
      <c r="G88" s="18">
        <f t="shared" si="70"/>
        <v>33</v>
      </c>
      <c r="H88" s="21">
        <f>SUM(C88*2200)</f>
        <v>15400</v>
      </c>
      <c r="I88" s="21">
        <f>SUM(D88*2400)</f>
        <v>62400</v>
      </c>
      <c r="J88" s="21">
        <f t="shared" si="50"/>
        <v>0</v>
      </c>
      <c r="K88" s="21">
        <f t="shared" si="51"/>
        <v>0</v>
      </c>
      <c r="L88" s="21">
        <f t="shared" si="52"/>
        <v>77800</v>
      </c>
      <c r="M88" s="23">
        <f t="shared" si="53"/>
        <v>2100</v>
      </c>
      <c r="N88" s="23">
        <f t="shared" si="54"/>
        <v>9360</v>
      </c>
      <c r="O88" s="23">
        <f t="shared" si="55"/>
        <v>0</v>
      </c>
      <c r="P88" s="23">
        <f t="shared" si="56"/>
        <v>0</v>
      </c>
      <c r="Q88" s="23">
        <f t="shared" si="57"/>
        <v>11460</v>
      </c>
      <c r="R88" s="10">
        <f t="shared" si="58"/>
        <v>1400</v>
      </c>
      <c r="S88" s="10">
        <f t="shared" si="59"/>
        <v>10140</v>
      </c>
      <c r="T88" s="10">
        <f t="shared" si="60"/>
        <v>0</v>
      </c>
      <c r="U88" s="10">
        <f t="shared" si="61"/>
        <v>0</v>
      </c>
      <c r="V88" s="10">
        <f t="shared" si="62"/>
        <v>11540</v>
      </c>
      <c r="W88" s="28">
        <f t="shared" si="63"/>
        <v>3010</v>
      </c>
      <c r="X88" s="28">
        <f t="shared" si="64"/>
        <v>12480</v>
      </c>
      <c r="Y88" s="28">
        <f t="shared" si="65"/>
        <v>0</v>
      </c>
      <c r="Z88" s="28">
        <f t="shared" si="66"/>
        <v>0</v>
      </c>
      <c r="AA88" s="28">
        <f t="shared" si="67"/>
        <v>15490</v>
      </c>
      <c r="AB88" s="34">
        <v>7</v>
      </c>
      <c r="AC88" s="34">
        <v>4</v>
      </c>
      <c r="AD88" s="34">
        <v>4</v>
      </c>
      <c r="AE88" s="34">
        <v>7</v>
      </c>
      <c r="AF88" s="34">
        <v>4</v>
      </c>
      <c r="AG88" s="34">
        <v>3</v>
      </c>
      <c r="AH88" s="34">
        <v>4</v>
      </c>
      <c r="AI88" s="32">
        <f t="shared" si="72"/>
        <v>26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2">
        <f t="shared" si="68"/>
        <v>0</v>
      </c>
      <c r="AQ88" s="32">
        <f t="shared" si="71"/>
        <v>33</v>
      </c>
      <c r="AR88" s="35">
        <f t="shared" si="48"/>
        <v>1400</v>
      </c>
      <c r="AS88" s="35">
        <f t="shared" si="73"/>
        <v>3020</v>
      </c>
      <c r="AT88" s="33">
        <f t="shared" si="74"/>
        <v>1448</v>
      </c>
      <c r="AU88" s="33">
        <f t="shared" si="75"/>
        <v>2583</v>
      </c>
      <c r="AV88" s="35">
        <f t="shared" si="76"/>
        <v>3292</v>
      </c>
      <c r="AW88" s="33">
        <f t="shared" si="77"/>
        <v>1206</v>
      </c>
      <c r="AX88" s="33">
        <f t="shared" si="78"/>
        <v>1916</v>
      </c>
      <c r="AY88" s="35">
        <f t="shared" si="79"/>
        <v>13465</v>
      </c>
      <c r="AZ88" s="35">
        <f t="shared" si="80"/>
        <v>0</v>
      </c>
      <c r="BA88" s="35">
        <f t="shared" si="81"/>
        <v>0</v>
      </c>
      <c r="BB88" s="35">
        <f t="shared" si="82"/>
        <v>0</v>
      </c>
      <c r="BC88" s="35">
        <f t="shared" si="83"/>
        <v>0</v>
      </c>
      <c r="BD88" s="35">
        <f t="shared" si="84"/>
        <v>0</v>
      </c>
      <c r="BE88" s="35">
        <f t="shared" si="85"/>
        <v>0</v>
      </c>
      <c r="BF88" s="35">
        <f t="shared" si="86"/>
        <v>0</v>
      </c>
      <c r="BG88" s="35">
        <f t="shared" si="87"/>
        <v>14865</v>
      </c>
      <c r="BH88" s="36">
        <f t="shared" si="88"/>
        <v>131155</v>
      </c>
      <c r="BI88" s="47">
        <f t="shared" si="49"/>
        <v>131155</v>
      </c>
      <c r="BJ88" s="47">
        <f t="shared" si="49"/>
        <v>131155</v>
      </c>
      <c r="BK88" s="47">
        <f t="shared" si="49"/>
        <v>131155</v>
      </c>
      <c r="BL88" s="50">
        <f t="shared" si="69"/>
        <v>524620</v>
      </c>
      <c r="BM88" s="80"/>
      <c r="BN88" s="59"/>
      <c r="BO88" s="77"/>
      <c r="BP88" s="68"/>
      <c r="BQ88" s="77"/>
      <c r="BR88" s="90"/>
      <c r="BS88" s="68"/>
      <c r="BT88" s="98"/>
      <c r="BU88" s="68"/>
      <c r="BV88" s="98"/>
      <c r="BW88" s="101"/>
      <c r="BX88" s="94">
        <v>1</v>
      </c>
      <c r="BY88" s="101"/>
      <c r="BZ88" s="101"/>
      <c r="CA88" s="68"/>
      <c r="CB88" s="68"/>
      <c r="CC88" s="69"/>
    </row>
    <row r="89" spans="1:81" ht="23.25">
      <c r="A89" s="40">
        <v>81</v>
      </c>
      <c r="B89" s="41" t="s">
        <v>93</v>
      </c>
      <c r="C89" s="17">
        <v>13</v>
      </c>
      <c r="D89" s="17">
        <v>69</v>
      </c>
      <c r="E89" s="17">
        <v>0</v>
      </c>
      <c r="F89" s="17">
        <v>0</v>
      </c>
      <c r="G89" s="18">
        <f t="shared" si="70"/>
        <v>82</v>
      </c>
      <c r="H89" s="21">
        <f>SUM(C89*2200)</f>
        <v>28600</v>
      </c>
      <c r="I89" s="21">
        <f>SUM(D89*2400)</f>
        <v>165600</v>
      </c>
      <c r="J89" s="21">
        <f t="shared" si="50"/>
        <v>0</v>
      </c>
      <c r="K89" s="21">
        <f t="shared" si="51"/>
        <v>0</v>
      </c>
      <c r="L89" s="21">
        <f t="shared" si="52"/>
        <v>194200</v>
      </c>
      <c r="M89" s="23">
        <f t="shared" si="53"/>
        <v>3900</v>
      </c>
      <c r="N89" s="23">
        <f t="shared" si="54"/>
        <v>24840</v>
      </c>
      <c r="O89" s="23">
        <f t="shared" si="55"/>
        <v>0</v>
      </c>
      <c r="P89" s="23">
        <f t="shared" si="56"/>
        <v>0</v>
      </c>
      <c r="Q89" s="23">
        <f t="shared" si="57"/>
        <v>28740</v>
      </c>
      <c r="R89" s="10">
        <f t="shared" si="58"/>
        <v>2600</v>
      </c>
      <c r="S89" s="10">
        <f t="shared" si="59"/>
        <v>26910</v>
      </c>
      <c r="T89" s="10">
        <f t="shared" si="60"/>
        <v>0</v>
      </c>
      <c r="U89" s="10">
        <f t="shared" si="61"/>
        <v>0</v>
      </c>
      <c r="V89" s="10">
        <f t="shared" si="62"/>
        <v>29510</v>
      </c>
      <c r="W89" s="28">
        <f t="shared" si="63"/>
        <v>5590</v>
      </c>
      <c r="X89" s="28">
        <f t="shared" si="64"/>
        <v>33120</v>
      </c>
      <c r="Y89" s="28">
        <f t="shared" si="65"/>
        <v>0</v>
      </c>
      <c r="Z89" s="28">
        <f t="shared" si="66"/>
        <v>0</v>
      </c>
      <c r="AA89" s="28">
        <f t="shared" si="67"/>
        <v>38710</v>
      </c>
      <c r="AB89" s="34">
        <v>13</v>
      </c>
      <c r="AC89" s="34">
        <v>10</v>
      </c>
      <c r="AD89" s="34">
        <v>12</v>
      </c>
      <c r="AE89" s="34">
        <v>11</v>
      </c>
      <c r="AF89" s="34">
        <v>9</v>
      </c>
      <c r="AG89" s="34">
        <v>14</v>
      </c>
      <c r="AH89" s="34">
        <v>13</v>
      </c>
      <c r="AI89" s="32">
        <f t="shared" si="72"/>
        <v>69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2">
        <f t="shared" si="68"/>
        <v>0</v>
      </c>
      <c r="AQ89" s="32">
        <f t="shared" si="71"/>
        <v>82</v>
      </c>
      <c r="AR89" s="35">
        <f t="shared" si="48"/>
        <v>2600</v>
      </c>
      <c r="AS89" s="35">
        <f t="shared" si="73"/>
        <v>7550</v>
      </c>
      <c r="AT89" s="33">
        <f t="shared" si="74"/>
        <v>4344</v>
      </c>
      <c r="AU89" s="33">
        <f t="shared" si="75"/>
        <v>4059</v>
      </c>
      <c r="AV89" s="35">
        <f t="shared" si="76"/>
        <v>7407</v>
      </c>
      <c r="AW89" s="33">
        <f t="shared" si="77"/>
        <v>5628</v>
      </c>
      <c r="AX89" s="33">
        <f t="shared" si="78"/>
        <v>6227</v>
      </c>
      <c r="AY89" s="35">
        <f t="shared" si="79"/>
        <v>35215</v>
      </c>
      <c r="AZ89" s="35">
        <f t="shared" si="80"/>
        <v>0</v>
      </c>
      <c r="BA89" s="35">
        <f t="shared" si="81"/>
        <v>0</v>
      </c>
      <c r="BB89" s="35">
        <f t="shared" si="82"/>
        <v>0</v>
      </c>
      <c r="BC89" s="35">
        <f t="shared" si="83"/>
        <v>0</v>
      </c>
      <c r="BD89" s="35">
        <f t="shared" si="84"/>
        <v>0</v>
      </c>
      <c r="BE89" s="35">
        <f t="shared" si="85"/>
        <v>0</v>
      </c>
      <c r="BF89" s="35">
        <f t="shared" si="86"/>
        <v>0</v>
      </c>
      <c r="BG89" s="35">
        <f t="shared" si="87"/>
        <v>37815</v>
      </c>
      <c r="BH89" s="36">
        <f t="shared" si="88"/>
        <v>328975</v>
      </c>
      <c r="BI89" s="47">
        <f aca="true" t="shared" si="89" ref="BI89:BK108">SUM(BH89)</f>
        <v>328975</v>
      </c>
      <c r="BJ89" s="47">
        <f t="shared" si="89"/>
        <v>328975</v>
      </c>
      <c r="BK89" s="47">
        <f t="shared" si="89"/>
        <v>328975</v>
      </c>
      <c r="BL89" s="50">
        <f t="shared" si="69"/>
        <v>1315900</v>
      </c>
      <c r="BM89" s="80"/>
      <c r="BN89" s="59"/>
      <c r="BO89" s="77"/>
      <c r="BP89" s="68"/>
      <c r="BQ89" s="77"/>
      <c r="BR89" s="90"/>
      <c r="BS89" s="68"/>
      <c r="BT89" s="98"/>
      <c r="BU89" s="68"/>
      <c r="BV89" s="98"/>
      <c r="BW89" s="101"/>
      <c r="BX89" s="94">
        <v>1</v>
      </c>
      <c r="BY89" s="101"/>
      <c r="BZ89" s="101"/>
      <c r="CA89" s="68"/>
      <c r="CB89" s="68"/>
      <c r="CC89" s="69"/>
    </row>
    <row r="90" spans="1:81" ht="23.25">
      <c r="A90" s="11">
        <v>82</v>
      </c>
      <c r="B90" s="41" t="s">
        <v>94</v>
      </c>
      <c r="C90" s="17">
        <v>27</v>
      </c>
      <c r="D90" s="17">
        <v>58</v>
      </c>
      <c r="E90" s="17">
        <v>0</v>
      </c>
      <c r="F90" s="17">
        <v>0</v>
      </c>
      <c r="G90" s="18">
        <f t="shared" si="70"/>
        <v>85</v>
      </c>
      <c r="H90" s="21">
        <f>SUM(C90*2200)</f>
        <v>59400</v>
      </c>
      <c r="I90" s="21">
        <f>SUM(D90*2400)</f>
        <v>139200</v>
      </c>
      <c r="J90" s="21">
        <f t="shared" si="50"/>
        <v>0</v>
      </c>
      <c r="K90" s="21">
        <f t="shared" si="51"/>
        <v>0</v>
      </c>
      <c r="L90" s="21">
        <f t="shared" si="52"/>
        <v>198600</v>
      </c>
      <c r="M90" s="23">
        <f t="shared" si="53"/>
        <v>8100</v>
      </c>
      <c r="N90" s="23">
        <f t="shared" si="54"/>
        <v>20880</v>
      </c>
      <c r="O90" s="23">
        <f t="shared" si="55"/>
        <v>0</v>
      </c>
      <c r="P90" s="23">
        <f t="shared" si="56"/>
        <v>0</v>
      </c>
      <c r="Q90" s="23">
        <f t="shared" si="57"/>
        <v>28980</v>
      </c>
      <c r="R90" s="10">
        <f t="shared" si="58"/>
        <v>5400</v>
      </c>
      <c r="S90" s="10">
        <f t="shared" si="59"/>
        <v>22620</v>
      </c>
      <c r="T90" s="10">
        <f t="shared" si="60"/>
        <v>0</v>
      </c>
      <c r="U90" s="10">
        <f t="shared" si="61"/>
        <v>0</v>
      </c>
      <c r="V90" s="10">
        <f t="shared" si="62"/>
        <v>28020</v>
      </c>
      <c r="W90" s="28">
        <f t="shared" si="63"/>
        <v>11610</v>
      </c>
      <c r="X90" s="28">
        <f t="shared" si="64"/>
        <v>27840</v>
      </c>
      <c r="Y90" s="28">
        <f t="shared" si="65"/>
        <v>0</v>
      </c>
      <c r="Z90" s="28">
        <f t="shared" si="66"/>
        <v>0</v>
      </c>
      <c r="AA90" s="28">
        <f t="shared" si="67"/>
        <v>39450</v>
      </c>
      <c r="AB90" s="34">
        <v>27</v>
      </c>
      <c r="AC90" s="34">
        <v>9</v>
      </c>
      <c r="AD90" s="34">
        <v>8</v>
      </c>
      <c r="AE90" s="34">
        <v>11</v>
      </c>
      <c r="AF90" s="34">
        <v>15</v>
      </c>
      <c r="AG90" s="34">
        <v>9</v>
      </c>
      <c r="AH90" s="34">
        <v>6</v>
      </c>
      <c r="AI90" s="32">
        <f t="shared" si="72"/>
        <v>58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2">
        <f t="shared" si="68"/>
        <v>0</v>
      </c>
      <c r="AQ90" s="32">
        <f t="shared" si="71"/>
        <v>85</v>
      </c>
      <c r="AR90" s="35">
        <f t="shared" si="48"/>
        <v>5400</v>
      </c>
      <c r="AS90" s="35">
        <f t="shared" si="73"/>
        <v>6795</v>
      </c>
      <c r="AT90" s="33">
        <f t="shared" si="74"/>
        <v>2896</v>
      </c>
      <c r="AU90" s="33">
        <f t="shared" si="75"/>
        <v>4059</v>
      </c>
      <c r="AV90" s="35">
        <f t="shared" si="76"/>
        <v>12345</v>
      </c>
      <c r="AW90" s="33">
        <f t="shared" si="77"/>
        <v>3618</v>
      </c>
      <c r="AX90" s="33">
        <f t="shared" si="78"/>
        <v>2874</v>
      </c>
      <c r="AY90" s="35">
        <f t="shared" si="79"/>
        <v>32587</v>
      </c>
      <c r="AZ90" s="35">
        <f t="shared" si="80"/>
        <v>0</v>
      </c>
      <c r="BA90" s="35">
        <f t="shared" si="81"/>
        <v>0</v>
      </c>
      <c r="BB90" s="35">
        <f t="shared" si="82"/>
        <v>0</v>
      </c>
      <c r="BC90" s="35">
        <f t="shared" si="83"/>
        <v>0</v>
      </c>
      <c r="BD90" s="35">
        <f t="shared" si="84"/>
        <v>0</v>
      </c>
      <c r="BE90" s="35">
        <f t="shared" si="85"/>
        <v>0</v>
      </c>
      <c r="BF90" s="35">
        <f t="shared" si="86"/>
        <v>0</v>
      </c>
      <c r="BG90" s="35">
        <f t="shared" si="87"/>
        <v>37987</v>
      </c>
      <c r="BH90" s="36">
        <f t="shared" si="88"/>
        <v>333037</v>
      </c>
      <c r="BI90" s="47">
        <f t="shared" si="89"/>
        <v>333037</v>
      </c>
      <c r="BJ90" s="47">
        <f t="shared" si="89"/>
        <v>333037</v>
      </c>
      <c r="BK90" s="47">
        <f t="shared" si="89"/>
        <v>333037</v>
      </c>
      <c r="BL90" s="50">
        <f t="shared" si="69"/>
        <v>1332148</v>
      </c>
      <c r="BM90" s="80"/>
      <c r="BN90" s="59"/>
      <c r="BO90" s="77"/>
      <c r="BP90" s="68"/>
      <c r="BQ90" s="77"/>
      <c r="BR90" s="90"/>
      <c r="BS90" s="68"/>
      <c r="BT90" s="98"/>
      <c r="BU90" s="68"/>
      <c r="BV90" s="98"/>
      <c r="BW90" s="101"/>
      <c r="BX90" s="94">
        <v>1</v>
      </c>
      <c r="BY90" s="101"/>
      <c r="BZ90" s="101"/>
      <c r="CA90" s="68"/>
      <c r="CB90" s="68"/>
      <c r="CC90" s="69"/>
    </row>
    <row r="91" spans="1:81" ht="23.25">
      <c r="A91" s="11">
        <v>83</v>
      </c>
      <c r="B91" s="41" t="s">
        <v>95</v>
      </c>
      <c r="C91" s="17">
        <v>45</v>
      </c>
      <c r="D91" s="17">
        <v>179</v>
      </c>
      <c r="E91" s="17">
        <v>84</v>
      </c>
      <c r="F91" s="17">
        <v>0</v>
      </c>
      <c r="G91" s="18">
        <f t="shared" si="70"/>
        <v>308</v>
      </c>
      <c r="H91" s="21">
        <f>C91*1700</f>
        <v>76500</v>
      </c>
      <c r="I91" s="21">
        <f>D91*1900</f>
        <v>340100</v>
      </c>
      <c r="J91" s="21">
        <f t="shared" si="50"/>
        <v>294000</v>
      </c>
      <c r="K91" s="21">
        <f t="shared" si="51"/>
        <v>0</v>
      </c>
      <c r="L91" s="21">
        <f t="shared" si="52"/>
        <v>710600</v>
      </c>
      <c r="M91" s="23">
        <f t="shared" si="53"/>
        <v>13500</v>
      </c>
      <c r="N91" s="23">
        <f t="shared" si="54"/>
        <v>64440</v>
      </c>
      <c r="O91" s="23">
        <f t="shared" si="55"/>
        <v>37800</v>
      </c>
      <c r="P91" s="23">
        <f t="shared" si="56"/>
        <v>0</v>
      </c>
      <c r="Q91" s="23">
        <f t="shared" si="57"/>
        <v>115740</v>
      </c>
      <c r="R91" s="10">
        <f t="shared" si="58"/>
        <v>9000</v>
      </c>
      <c r="S91" s="10">
        <f t="shared" si="59"/>
        <v>69810</v>
      </c>
      <c r="T91" s="10">
        <f t="shared" si="60"/>
        <v>35280</v>
      </c>
      <c r="U91" s="10">
        <f t="shared" si="61"/>
        <v>0</v>
      </c>
      <c r="V91" s="10">
        <f t="shared" si="62"/>
        <v>114090</v>
      </c>
      <c r="W91" s="28">
        <f t="shared" si="63"/>
        <v>19350</v>
      </c>
      <c r="X91" s="28">
        <f t="shared" si="64"/>
        <v>85920</v>
      </c>
      <c r="Y91" s="28">
        <f t="shared" si="65"/>
        <v>73920</v>
      </c>
      <c r="Z91" s="28">
        <f t="shared" si="66"/>
        <v>0</v>
      </c>
      <c r="AA91" s="28">
        <f t="shared" si="67"/>
        <v>179190</v>
      </c>
      <c r="AB91" s="34">
        <v>45</v>
      </c>
      <c r="AC91" s="34">
        <v>24</v>
      </c>
      <c r="AD91" s="34">
        <v>27</v>
      </c>
      <c r="AE91" s="34">
        <v>26</v>
      </c>
      <c r="AF91" s="34">
        <v>38</v>
      </c>
      <c r="AG91" s="34">
        <v>35</v>
      </c>
      <c r="AH91" s="34">
        <v>29</v>
      </c>
      <c r="AI91" s="32">
        <f t="shared" si="72"/>
        <v>179</v>
      </c>
      <c r="AJ91" s="34">
        <v>36</v>
      </c>
      <c r="AK91" s="34">
        <v>20</v>
      </c>
      <c r="AL91" s="34">
        <v>28</v>
      </c>
      <c r="AM91" s="34">
        <v>0</v>
      </c>
      <c r="AN91" s="34">
        <v>0</v>
      </c>
      <c r="AO91" s="34">
        <v>0</v>
      </c>
      <c r="AP91" s="32">
        <f t="shared" si="68"/>
        <v>84</v>
      </c>
      <c r="AQ91" s="32">
        <f t="shared" si="71"/>
        <v>308</v>
      </c>
      <c r="AR91" s="35">
        <f t="shared" si="48"/>
        <v>9000</v>
      </c>
      <c r="AS91" s="35">
        <f t="shared" si="73"/>
        <v>18120</v>
      </c>
      <c r="AT91" s="33">
        <f t="shared" si="74"/>
        <v>9774</v>
      </c>
      <c r="AU91" s="33">
        <f t="shared" si="75"/>
        <v>9594</v>
      </c>
      <c r="AV91" s="35">
        <f t="shared" si="76"/>
        <v>31274</v>
      </c>
      <c r="AW91" s="33">
        <f t="shared" si="77"/>
        <v>14070</v>
      </c>
      <c r="AX91" s="33">
        <f t="shared" si="78"/>
        <v>13891</v>
      </c>
      <c r="AY91" s="35">
        <f t="shared" si="79"/>
        <v>96723</v>
      </c>
      <c r="AZ91" s="35">
        <f t="shared" si="80"/>
        <v>33264</v>
      </c>
      <c r="BA91" s="35">
        <f t="shared" si="81"/>
        <v>3380</v>
      </c>
      <c r="BB91" s="35">
        <f t="shared" si="82"/>
        <v>4704</v>
      </c>
      <c r="BC91" s="35">
        <f t="shared" si="83"/>
        <v>0</v>
      </c>
      <c r="BD91" s="35">
        <f t="shared" si="84"/>
        <v>0</v>
      </c>
      <c r="BE91" s="35">
        <f t="shared" si="85"/>
        <v>0</v>
      </c>
      <c r="BF91" s="35">
        <f t="shared" si="86"/>
        <v>41348</v>
      </c>
      <c r="BG91" s="35">
        <f t="shared" si="87"/>
        <v>147071</v>
      </c>
      <c r="BH91" s="36">
        <f t="shared" si="88"/>
        <v>1266691</v>
      </c>
      <c r="BI91" s="47">
        <f t="shared" si="89"/>
        <v>1266691</v>
      </c>
      <c r="BJ91" s="47">
        <f t="shared" si="89"/>
        <v>1266691</v>
      </c>
      <c r="BK91" s="47">
        <f t="shared" si="89"/>
        <v>1266691</v>
      </c>
      <c r="BL91" s="50">
        <f t="shared" si="69"/>
        <v>5066764</v>
      </c>
      <c r="BM91" s="80">
        <v>1</v>
      </c>
      <c r="BN91" s="59" t="s">
        <v>181</v>
      </c>
      <c r="BO91" s="77"/>
      <c r="BP91" s="77">
        <v>1</v>
      </c>
      <c r="BQ91" s="77"/>
      <c r="BR91" s="90"/>
      <c r="BS91" s="68"/>
      <c r="BT91" s="98"/>
      <c r="BU91" s="68"/>
      <c r="BV91" s="98"/>
      <c r="BW91" s="101"/>
      <c r="BX91" s="94">
        <v>1</v>
      </c>
      <c r="BY91" s="101"/>
      <c r="BZ91" s="101"/>
      <c r="CA91" s="68"/>
      <c r="CB91" s="68"/>
      <c r="CC91" s="69"/>
    </row>
    <row r="92" spans="1:81" ht="23.25">
      <c r="A92" s="11">
        <v>84</v>
      </c>
      <c r="B92" s="41" t="s">
        <v>96</v>
      </c>
      <c r="C92" s="17">
        <v>18</v>
      </c>
      <c r="D92" s="17">
        <v>77</v>
      </c>
      <c r="E92" s="17">
        <v>0</v>
      </c>
      <c r="F92" s="17">
        <v>0</v>
      </c>
      <c r="G92" s="18">
        <f t="shared" si="70"/>
        <v>95</v>
      </c>
      <c r="H92" s="21">
        <f>SUM(C92*2200)</f>
        <v>39600</v>
      </c>
      <c r="I92" s="21">
        <f>SUM(D92*2400)</f>
        <v>184800</v>
      </c>
      <c r="J92" s="21">
        <f t="shared" si="50"/>
        <v>0</v>
      </c>
      <c r="K92" s="21">
        <f t="shared" si="51"/>
        <v>0</v>
      </c>
      <c r="L92" s="21">
        <f t="shared" si="52"/>
        <v>224400</v>
      </c>
      <c r="M92" s="23">
        <f t="shared" si="53"/>
        <v>5400</v>
      </c>
      <c r="N92" s="23">
        <f t="shared" si="54"/>
        <v>27720</v>
      </c>
      <c r="O92" s="23">
        <f t="shared" si="55"/>
        <v>0</v>
      </c>
      <c r="P92" s="23">
        <f t="shared" si="56"/>
        <v>0</v>
      </c>
      <c r="Q92" s="23">
        <f t="shared" si="57"/>
        <v>33120</v>
      </c>
      <c r="R92" s="10">
        <f t="shared" si="58"/>
        <v>3600</v>
      </c>
      <c r="S92" s="10">
        <f t="shared" si="59"/>
        <v>30030</v>
      </c>
      <c r="T92" s="10">
        <f t="shared" si="60"/>
        <v>0</v>
      </c>
      <c r="U92" s="10">
        <f t="shared" si="61"/>
        <v>0</v>
      </c>
      <c r="V92" s="10">
        <f t="shared" si="62"/>
        <v>33630</v>
      </c>
      <c r="W92" s="28">
        <f t="shared" si="63"/>
        <v>7740</v>
      </c>
      <c r="X92" s="28">
        <f t="shared" si="64"/>
        <v>36960</v>
      </c>
      <c r="Y92" s="28">
        <f t="shared" si="65"/>
        <v>0</v>
      </c>
      <c r="Z92" s="28">
        <f t="shared" si="66"/>
        <v>0</v>
      </c>
      <c r="AA92" s="28">
        <f t="shared" si="67"/>
        <v>44700</v>
      </c>
      <c r="AB92" s="34">
        <v>18</v>
      </c>
      <c r="AC92" s="34">
        <v>13</v>
      </c>
      <c r="AD92" s="34">
        <v>9</v>
      </c>
      <c r="AE92" s="34">
        <v>11</v>
      </c>
      <c r="AF92" s="34">
        <v>10</v>
      </c>
      <c r="AG92" s="34">
        <v>19</v>
      </c>
      <c r="AH92" s="34">
        <v>15</v>
      </c>
      <c r="AI92" s="32">
        <f t="shared" si="72"/>
        <v>77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2">
        <f t="shared" si="68"/>
        <v>0</v>
      </c>
      <c r="AQ92" s="32">
        <f t="shared" si="71"/>
        <v>95</v>
      </c>
      <c r="AR92" s="35">
        <f t="shared" si="48"/>
        <v>3600</v>
      </c>
      <c r="AS92" s="35">
        <f t="shared" si="73"/>
        <v>9815</v>
      </c>
      <c r="AT92" s="33">
        <f t="shared" si="74"/>
        <v>3258</v>
      </c>
      <c r="AU92" s="33">
        <f t="shared" si="75"/>
        <v>4059</v>
      </c>
      <c r="AV92" s="35">
        <f t="shared" si="76"/>
        <v>8230</v>
      </c>
      <c r="AW92" s="33">
        <f t="shared" si="77"/>
        <v>7638</v>
      </c>
      <c r="AX92" s="33">
        <f t="shared" si="78"/>
        <v>7185</v>
      </c>
      <c r="AY92" s="35">
        <f t="shared" si="79"/>
        <v>40185</v>
      </c>
      <c r="AZ92" s="35">
        <f t="shared" si="80"/>
        <v>0</v>
      </c>
      <c r="BA92" s="35">
        <f t="shared" si="81"/>
        <v>0</v>
      </c>
      <c r="BB92" s="35">
        <f t="shared" si="82"/>
        <v>0</v>
      </c>
      <c r="BC92" s="35">
        <f t="shared" si="83"/>
        <v>0</v>
      </c>
      <c r="BD92" s="35">
        <f t="shared" si="84"/>
        <v>0</v>
      </c>
      <c r="BE92" s="35">
        <f t="shared" si="85"/>
        <v>0</v>
      </c>
      <c r="BF92" s="35">
        <f t="shared" si="86"/>
        <v>0</v>
      </c>
      <c r="BG92" s="35">
        <f t="shared" si="87"/>
        <v>43785</v>
      </c>
      <c r="BH92" s="36">
        <f t="shared" si="88"/>
        <v>379635</v>
      </c>
      <c r="BI92" s="47">
        <f t="shared" si="89"/>
        <v>379635</v>
      </c>
      <c r="BJ92" s="47">
        <f t="shared" si="89"/>
        <v>379635</v>
      </c>
      <c r="BK92" s="47">
        <f t="shared" si="89"/>
        <v>379635</v>
      </c>
      <c r="BL92" s="50">
        <f t="shared" si="69"/>
        <v>1518540</v>
      </c>
      <c r="BM92" s="80"/>
      <c r="BN92" s="59"/>
      <c r="BO92" s="77"/>
      <c r="BP92" s="68"/>
      <c r="BQ92" s="77"/>
      <c r="BR92" s="90"/>
      <c r="BS92" s="68"/>
      <c r="BT92" s="98"/>
      <c r="BU92" s="68"/>
      <c r="BV92" s="98"/>
      <c r="BW92" s="101"/>
      <c r="BX92" s="94">
        <v>1</v>
      </c>
      <c r="BY92" s="101"/>
      <c r="BZ92" s="101"/>
      <c r="CA92" s="68"/>
      <c r="CB92" s="68"/>
      <c r="CC92" s="69"/>
    </row>
    <row r="93" spans="1:81" ht="23.25">
      <c r="A93" s="40">
        <v>85</v>
      </c>
      <c r="B93" s="41" t="s">
        <v>97</v>
      </c>
      <c r="C93" s="17">
        <v>44</v>
      </c>
      <c r="D93" s="17">
        <v>162</v>
      </c>
      <c r="E93" s="17">
        <v>71</v>
      </c>
      <c r="F93" s="17">
        <v>0</v>
      </c>
      <c r="G93" s="18">
        <f t="shared" si="70"/>
        <v>277</v>
      </c>
      <c r="H93" s="21">
        <f>C93*1700</f>
        <v>74800</v>
      </c>
      <c r="I93" s="21">
        <f>D93*1900</f>
        <v>307800</v>
      </c>
      <c r="J93" s="21">
        <f>E93*4500</f>
        <v>319500</v>
      </c>
      <c r="K93" s="21">
        <f t="shared" si="51"/>
        <v>0</v>
      </c>
      <c r="L93" s="21">
        <f t="shared" si="52"/>
        <v>702100</v>
      </c>
      <c r="M93" s="23">
        <f t="shared" si="53"/>
        <v>13200</v>
      </c>
      <c r="N93" s="23">
        <f t="shared" si="54"/>
        <v>58320</v>
      </c>
      <c r="O93" s="23">
        <f t="shared" si="55"/>
        <v>31950</v>
      </c>
      <c r="P93" s="23">
        <f t="shared" si="56"/>
        <v>0</v>
      </c>
      <c r="Q93" s="23">
        <f t="shared" si="57"/>
        <v>103470</v>
      </c>
      <c r="R93" s="10">
        <f t="shared" si="58"/>
        <v>8800</v>
      </c>
      <c r="S93" s="10">
        <f t="shared" si="59"/>
        <v>63180</v>
      </c>
      <c r="T93" s="10">
        <f t="shared" si="60"/>
        <v>29820</v>
      </c>
      <c r="U93" s="10">
        <f t="shared" si="61"/>
        <v>0</v>
      </c>
      <c r="V93" s="10">
        <f t="shared" si="62"/>
        <v>101800</v>
      </c>
      <c r="W93" s="28">
        <f t="shared" si="63"/>
        <v>18920</v>
      </c>
      <c r="X93" s="28">
        <f t="shared" si="64"/>
        <v>77760</v>
      </c>
      <c r="Y93" s="28">
        <f t="shared" si="65"/>
        <v>62480</v>
      </c>
      <c r="Z93" s="28">
        <f t="shared" si="66"/>
        <v>0</v>
      </c>
      <c r="AA93" s="28">
        <f t="shared" si="67"/>
        <v>159160</v>
      </c>
      <c r="AB93" s="34">
        <v>44</v>
      </c>
      <c r="AC93" s="34">
        <v>26</v>
      </c>
      <c r="AD93" s="34">
        <v>30</v>
      </c>
      <c r="AE93" s="34">
        <v>21</v>
      </c>
      <c r="AF93" s="34">
        <v>35</v>
      </c>
      <c r="AG93" s="34">
        <v>22</v>
      </c>
      <c r="AH93" s="34">
        <v>28</v>
      </c>
      <c r="AI93" s="32">
        <f t="shared" si="72"/>
        <v>162</v>
      </c>
      <c r="AJ93" s="34">
        <v>24</v>
      </c>
      <c r="AK93" s="34">
        <v>27</v>
      </c>
      <c r="AL93" s="34">
        <v>20</v>
      </c>
      <c r="AM93" s="34">
        <v>0</v>
      </c>
      <c r="AN93" s="34">
        <v>0</v>
      </c>
      <c r="AO93" s="34">
        <v>0</v>
      </c>
      <c r="AP93" s="32">
        <f t="shared" si="68"/>
        <v>71</v>
      </c>
      <c r="AQ93" s="32">
        <f t="shared" si="71"/>
        <v>277</v>
      </c>
      <c r="AR93" s="35">
        <f t="shared" si="48"/>
        <v>8800</v>
      </c>
      <c r="AS93" s="35">
        <f t="shared" si="73"/>
        <v>19630</v>
      </c>
      <c r="AT93" s="33">
        <f t="shared" si="74"/>
        <v>10860</v>
      </c>
      <c r="AU93" s="33">
        <f t="shared" si="75"/>
        <v>7749</v>
      </c>
      <c r="AV93" s="35">
        <f t="shared" si="76"/>
        <v>28805</v>
      </c>
      <c r="AW93" s="33">
        <f t="shared" si="77"/>
        <v>8844</v>
      </c>
      <c r="AX93" s="33">
        <f t="shared" si="78"/>
        <v>13412</v>
      </c>
      <c r="AY93" s="35">
        <f t="shared" si="79"/>
        <v>89300</v>
      </c>
      <c r="AZ93" s="35">
        <f t="shared" si="80"/>
        <v>22176</v>
      </c>
      <c r="BA93" s="35">
        <f t="shared" si="81"/>
        <v>4563</v>
      </c>
      <c r="BB93" s="35">
        <f t="shared" si="82"/>
        <v>3360</v>
      </c>
      <c r="BC93" s="35">
        <f t="shared" si="83"/>
        <v>0</v>
      </c>
      <c r="BD93" s="35">
        <f t="shared" si="84"/>
        <v>0</v>
      </c>
      <c r="BE93" s="35">
        <f t="shared" si="85"/>
        <v>0</v>
      </c>
      <c r="BF93" s="35">
        <f t="shared" si="86"/>
        <v>30099</v>
      </c>
      <c r="BG93" s="35">
        <f t="shared" si="87"/>
        <v>128199</v>
      </c>
      <c r="BH93" s="36">
        <f t="shared" si="88"/>
        <v>1194729</v>
      </c>
      <c r="BI93" s="47">
        <f t="shared" si="89"/>
        <v>1194729</v>
      </c>
      <c r="BJ93" s="47">
        <f t="shared" si="89"/>
        <v>1194729</v>
      </c>
      <c r="BK93" s="47">
        <f t="shared" si="89"/>
        <v>1194729</v>
      </c>
      <c r="BL93" s="50">
        <f t="shared" si="69"/>
        <v>4778916</v>
      </c>
      <c r="BM93" s="80"/>
      <c r="BN93" s="59"/>
      <c r="BO93" s="77"/>
      <c r="BP93" s="68"/>
      <c r="BQ93" s="77">
        <v>1</v>
      </c>
      <c r="BR93" s="90"/>
      <c r="BS93" s="68"/>
      <c r="BT93" s="98"/>
      <c r="BU93" s="68"/>
      <c r="BV93" s="98"/>
      <c r="BW93" s="101"/>
      <c r="BX93" s="94">
        <v>1</v>
      </c>
      <c r="BY93" s="101"/>
      <c r="BZ93" s="101"/>
      <c r="CA93" s="68"/>
      <c r="CB93" s="68"/>
      <c r="CC93" s="69"/>
    </row>
    <row r="94" spans="1:81" ht="23.25">
      <c r="A94" s="40">
        <v>86</v>
      </c>
      <c r="B94" s="41" t="s">
        <v>98</v>
      </c>
      <c r="C94" s="17">
        <v>28</v>
      </c>
      <c r="D94" s="17">
        <v>139</v>
      </c>
      <c r="E94" s="17">
        <v>0</v>
      </c>
      <c r="F94" s="17">
        <v>0</v>
      </c>
      <c r="G94" s="18">
        <f t="shared" si="70"/>
        <v>167</v>
      </c>
      <c r="H94" s="21">
        <f>C94*1700</f>
        <v>47600</v>
      </c>
      <c r="I94" s="21">
        <f>D94*1900</f>
        <v>264100</v>
      </c>
      <c r="J94" s="21">
        <f t="shared" si="50"/>
        <v>0</v>
      </c>
      <c r="K94" s="21">
        <f t="shared" si="51"/>
        <v>0</v>
      </c>
      <c r="L94" s="21">
        <f t="shared" si="52"/>
        <v>311700</v>
      </c>
      <c r="M94" s="23">
        <f t="shared" si="53"/>
        <v>8400</v>
      </c>
      <c r="N94" s="23">
        <f t="shared" si="54"/>
        <v>50040</v>
      </c>
      <c r="O94" s="23">
        <f t="shared" si="55"/>
        <v>0</v>
      </c>
      <c r="P94" s="23">
        <f t="shared" si="56"/>
        <v>0</v>
      </c>
      <c r="Q94" s="23">
        <f t="shared" si="57"/>
        <v>58440</v>
      </c>
      <c r="R94" s="10">
        <f t="shared" si="58"/>
        <v>5600</v>
      </c>
      <c r="S94" s="10">
        <f t="shared" si="59"/>
        <v>54210</v>
      </c>
      <c r="T94" s="10">
        <f t="shared" si="60"/>
        <v>0</v>
      </c>
      <c r="U94" s="10">
        <f t="shared" si="61"/>
        <v>0</v>
      </c>
      <c r="V94" s="10">
        <f t="shared" si="62"/>
        <v>59810</v>
      </c>
      <c r="W94" s="28">
        <f t="shared" si="63"/>
        <v>12040</v>
      </c>
      <c r="X94" s="28">
        <f t="shared" si="64"/>
        <v>66720</v>
      </c>
      <c r="Y94" s="28">
        <f t="shared" si="65"/>
        <v>0</v>
      </c>
      <c r="Z94" s="28">
        <f t="shared" si="66"/>
        <v>0</v>
      </c>
      <c r="AA94" s="28">
        <f t="shared" si="67"/>
        <v>78760</v>
      </c>
      <c r="AB94" s="34">
        <v>28</v>
      </c>
      <c r="AC94" s="34">
        <v>19</v>
      </c>
      <c r="AD94" s="34">
        <v>21</v>
      </c>
      <c r="AE94" s="34">
        <v>18</v>
      </c>
      <c r="AF94" s="34">
        <v>28</v>
      </c>
      <c r="AG94" s="34">
        <v>22</v>
      </c>
      <c r="AH94" s="34">
        <v>31</v>
      </c>
      <c r="AI94" s="32">
        <f t="shared" si="72"/>
        <v>139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2">
        <f t="shared" si="68"/>
        <v>0</v>
      </c>
      <c r="AQ94" s="32">
        <f t="shared" si="71"/>
        <v>167</v>
      </c>
      <c r="AR94" s="35">
        <f t="shared" si="48"/>
        <v>5600</v>
      </c>
      <c r="AS94" s="35">
        <f t="shared" si="73"/>
        <v>14345</v>
      </c>
      <c r="AT94" s="33">
        <f t="shared" si="74"/>
        <v>7602</v>
      </c>
      <c r="AU94" s="33">
        <f t="shared" si="75"/>
        <v>6642</v>
      </c>
      <c r="AV94" s="35">
        <f t="shared" si="76"/>
        <v>23044</v>
      </c>
      <c r="AW94" s="33">
        <f t="shared" si="77"/>
        <v>8844</v>
      </c>
      <c r="AX94" s="33">
        <f t="shared" si="78"/>
        <v>14849</v>
      </c>
      <c r="AY94" s="35">
        <f t="shared" si="79"/>
        <v>75326</v>
      </c>
      <c r="AZ94" s="35">
        <f t="shared" si="80"/>
        <v>0</v>
      </c>
      <c r="BA94" s="35">
        <f t="shared" si="81"/>
        <v>0</v>
      </c>
      <c r="BB94" s="35">
        <f t="shared" si="82"/>
        <v>0</v>
      </c>
      <c r="BC94" s="35">
        <f t="shared" si="83"/>
        <v>0</v>
      </c>
      <c r="BD94" s="35">
        <f t="shared" si="84"/>
        <v>0</v>
      </c>
      <c r="BE94" s="35">
        <f t="shared" si="85"/>
        <v>0</v>
      </c>
      <c r="BF94" s="35">
        <f t="shared" si="86"/>
        <v>0</v>
      </c>
      <c r="BG94" s="35">
        <f t="shared" si="87"/>
        <v>80926</v>
      </c>
      <c r="BH94" s="36">
        <f t="shared" si="88"/>
        <v>589636</v>
      </c>
      <c r="BI94" s="47">
        <f t="shared" si="89"/>
        <v>589636</v>
      </c>
      <c r="BJ94" s="47">
        <f t="shared" si="89"/>
        <v>589636</v>
      </c>
      <c r="BK94" s="47">
        <f t="shared" si="89"/>
        <v>589636</v>
      </c>
      <c r="BL94" s="50">
        <f t="shared" si="69"/>
        <v>2358544</v>
      </c>
      <c r="BM94" s="80"/>
      <c r="BN94" s="59"/>
      <c r="BO94" s="77"/>
      <c r="BP94" s="68"/>
      <c r="BQ94" s="77"/>
      <c r="BR94" s="90"/>
      <c r="BS94" s="68"/>
      <c r="BT94" s="98"/>
      <c r="BU94" s="68"/>
      <c r="BV94" s="98"/>
      <c r="BW94" s="101"/>
      <c r="BX94" s="94">
        <v>1</v>
      </c>
      <c r="BY94" s="101"/>
      <c r="BZ94" s="101"/>
      <c r="CA94" s="68"/>
      <c r="CB94" s="68"/>
      <c r="CC94" s="69"/>
    </row>
    <row r="95" spans="1:81" ht="23.25">
      <c r="A95" s="11">
        <v>87</v>
      </c>
      <c r="B95" s="41" t="s">
        <v>99</v>
      </c>
      <c r="C95" s="17">
        <v>24</v>
      </c>
      <c r="D95" s="17">
        <v>43</v>
      </c>
      <c r="E95" s="17">
        <v>27</v>
      </c>
      <c r="F95" s="17">
        <v>0</v>
      </c>
      <c r="G95" s="18">
        <f t="shared" si="70"/>
        <v>94</v>
      </c>
      <c r="H95" s="21">
        <f>SUM(C95*2200)</f>
        <v>52800</v>
      </c>
      <c r="I95" s="21">
        <f>SUM(D95*2400)</f>
        <v>103200</v>
      </c>
      <c r="J95" s="21">
        <f>E95*4500</f>
        <v>121500</v>
      </c>
      <c r="K95" s="21">
        <f t="shared" si="51"/>
        <v>0</v>
      </c>
      <c r="L95" s="21">
        <f t="shared" si="52"/>
        <v>277500</v>
      </c>
      <c r="M95" s="23">
        <f t="shared" si="53"/>
        <v>7200</v>
      </c>
      <c r="N95" s="23">
        <f t="shared" si="54"/>
        <v>15480</v>
      </c>
      <c r="O95" s="23">
        <f t="shared" si="55"/>
        <v>12150</v>
      </c>
      <c r="P95" s="23">
        <f t="shared" si="56"/>
        <v>0</v>
      </c>
      <c r="Q95" s="23">
        <f t="shared" si="57"/>
        <v>34830</v>
      </c>
      <c r="R95" s="10">
        <f t="shared" si="58"/>
        <v>4800</v>
      </c>
      <c r="S95" s="10">
        <f t="shared" si="59"/>
        <v>16770</v>
      </c>
      <c r="T95" s="10">
        <f t="shared" si="60"/>
        <v>11340</v>
      </c>
      <c r="U95" s="10">
        <f t="shared" si="61"/>
        <v>0</v>
      </c>
      <c r="V95" s="10">
        <f t="shared" si="62"/>
        <v>32910</v>
      </c>
      <c r="W95" s="28">
        <f t="shared" si="63"/>
        <v>10320</v>
      </c>
      <c r="X95" s="28">
        <f t="shared" si="64"/>
        <v>20640</v>
      </c>
      <c r="Y95" s="28">
        <f t="shared" si="65"/>
        <v>23760</v>
      </c>
      <c r="Z95" s="28">
        <f t="shared" si="66"/>
        <v>0</v>
      </c>
      <c r="AA95" s="28">
        <f t="shared" si="67"/>
        <v>54720</v>
      </c>
      <c r="AB95" s="34">
        <v>24</v>
      </c>
      <c r="AC95" s="34">
        <v>7</v>
      </c>
      <c r="AD95" s="34">
        <v>9</v>
      </c>
      <c r="AE95" s="34">
        <v>7</v>
      </c>
      <c r="AF95" s="34">
        <v>3</v>
      </c>
      <c r="AG95" s="34">
        <v>13</v>
      </c>
      <c r="AH95" s="34">
        <v>4</v>
      </c>
      <c r="AI95" s="32">
        <f t="shared" si="72"/>
        <v>43</v>
      </c>
      <c r="AJ95" s="34">
        <v>12</v>
      </c>
      <c r="AK95" s="34">
        <v>11</v>
      </c>
      <c r="AL95" s="34">
        <v>4</v>
      </c>
      <c r="AM95" s="34">
        <v>0</v>
      </c>
      <c r="AN95" s="34">
        <v>0</v>
      </c>
      <c r="AO95" s="34">
        <v>0</v>
      </c>
      <c r="AP95" s="32">
        <f t="shared" si="68"/>
        <v>27</v>
      </c>
      <c r="AQ95" s="32">
        <f t="shared" si="71"/>
        <v>94</v>
      </c>
      <c r="AR95" s="35">
        <f t="shared" si="48"/>
        <v>4800</v>
      </c>
      <c r="AS95" s="35">
        <f t="shared" si="73"/>
        <v>5285</v>
      </c>
      <c r="AT95" s="33">
        <f t="shared" si="74"/>
        <v>3258</v>
      </c>
      <c r="AU95" s="33">
        <f t="shared" si="75"/>
        <v>2583</v>
      </c>
      <c r="AV95" s="35">
        <f t="shared" si="76"/>
        <v>2469</v>
      </c>
      <c r="AW95" s="33">
        <f t="shared" si="77"/>
        <v>5226</v>
      </c>
      <c r="AX95" s="33">
        <f t="shared" si="78"/>
        <v>1916</v>
      </c>
      <c r="AY95" s="35">
        <f t="shared" si="79"/>
        <v>20737</v>
      </c>
      <c r="AZ95" s="35">
        <f t="shared" si="80"/>
        <v>11088</v>
      </c>
      <c r="BA95" s="35">
        <f t="shared" si="81"/>
        <v>1859</v>
      </c>
      <c r="BB95" s="35">
        <f t="shared" si="82"/>
        <v>672</v>
      </c>
      <c r="BC95" s="35">
        <f t="shared" si="83"/>
        <v>0</v>
      </c>
      <c r="BD95" s="35">
        <f t="shared" si="84"/>
        <v>0</v>
      </c>
      <c r="BE95" s="35">
        <f t="shared" si="85"/>
        <v>0</v>
      </c>
      <c r="BF95" s="35">
        <f t="shared" si="86"/>
        <v>13619</v>
      </c>
      <c r="BG95" s="35">
        <f t="shared" si="87"/>
        <v>39156</v>
      </c>
      <c r="BH95" s="36">
        <f t="shared" si="88"/>
        <v>439116</v>
      </c>
      <c r="BI95" s="47">
        <f t="shared" si="89"/>
        <v>439116</v>
      </c>
      <c r="BJ95" s="47">
        <f t="shared" si="89"/>
        <v>439116</v>
      </c>
      <c r="BK95" s="47">
        <f t="shared" si="89"/>
        <v>439116</v>
      </c>
      <c r="BL95" s="50">
        <f t="shared" si="69"/>
        <v>1756464</v>
      </c>
      <c r="BM95" s="80"/>
      <c r="BN95" s="59"/>
      <c r="BO95" s="77"/>
      <c r="BP95" s="68"/>
      <c r="BQ95" s="77"/>
      <c r="BR95" s="90"/>
      <c r="BS95" s="68"/>
      <c r="BT95" s="98"/>
      <c r="BU95" s="68"/>
      <c r="BV95" s="98"/>
      <c r="BW95" s="101"/>
      <c r="BX95" s="94">
        <v>1</v>
      </c>
      <c r="BY95" s="101"/>
      <c r="BZ95" s="101"/>
      <c r="CA95" s="68"/>
      <c r="CB95" s="68"/>
      <c r="CC95" s="69"/>
    </row>
    <row r="96" spans="1:81" ht="23.25">
      <c r="A96" s="11">
        <v>88</v>
      </c>
      <c r="B96" s="41" t="s">
        <v>100</v>
      </c>
      <c r="C96" s="17">
        <v>29</v>
      </c>
      <c r="D96" s="17">
        <v>33</v>
      </c>
      <c r="E96" s="17">
        <v>0</v>
      </c>
      <c r="F96" s="17">
        <v>0</v>
      </c>
      <c r="G96" s="18">
        <f t="shared" si="70"/>
        <v>62</v>
      </c>
      <c r="H96" s="21">
        <f>SUM(C96*2200)</f>
        <v>63800</v>
      </c>
      <c r="I96" s="21">
        <f>SUM(D96*2400)</f>
        <v>79200</v>
      </c>
      <c r="J96" s="21">
        <f t="shared" si="50"/>
        <v>0</v>
      </c>
      <c r="K96" s="21">
        <f t="shared" si="51"/>
        <v>0</v>
      </c>
      <c r="L96" s="21">
        <f t="shared" si="52"/>
        <v>143000</v>
      </c>
      <c r="M96" s="23">
        <f t="shared" si="53"/>
        <v>8700</v>
      </c>
      <c r="N96" s="23">
        <f t="shared" si="54"/>
        <v>11880</v>
      </c>
      <c r="O96" s="23">
        <f t="shared" si="55"/>
        <v>0</v>
      </c>
      <c r="P96" s="23">
        <f t="shared" si="56"/>
        <v>0</v>
      </c>
      <c r="Q96" s="23">
        <f t="shared" si="57"/>
        <v>20580</v>
      </c>
      <c r="R96" s="10">
        <f t="shared" si="58"/>
        <v>5800</v>
      </c>
      <c r="S96" s="10">
        <f t="shared" si="59"/>
        <v>12870</v>
      </c>
      <c r="T96" s="10">
        <f t="shared" si="60"/>
        <v>0</v>
      </c>
      <c r="U96" s="10">
        <f t="shared" si="61"/>
        <v>0</v>
      </c>
      <c r="V96" s="10">
        <f t="shared" si="62"/>
        <v>18670</v>
      </c>
      <c r="W96" s="28">
        <f t="shared" si="63"/>
        <v>12470</v>
      </c>
      <c r="X96" s="28">
        <f t="shared" si="64"/>
        <v>15840</v>
      </c>
      <c r="Y96" s="28">
        <f t="shared" si="65"/>
        <v>0</v>
      </c>
      <c r="Z96" s="28">
        <f t="shared" si="66"/>
        <v>0</v>
      </c>
      <c r="AA96" s="28">
        <f t="shared" si="67"/>
        <v>28310</v>
      </c>
      <c r="AB96" s="34">
        <v>29</v>
      </c>
      <c r="AC96" s="34">
        <v>8</v>
      </c>
      <c r="AD96" s="34">
        <v>5</v>
      </c>
      <c r="AE96" s="34">
        <v>5</v>
      </c>
      <c r="AF96" s="34">
        <v>7</v>
      </c>
      <c r="AG96" s="34">
        <v>6</v>
      </c>
      <c r="AH96" s="34">
        <v>2</v>
      </c>
      <c r="AI96" s="32">
        <f t="shared" si="72"/>
        <v>33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2">
        <f t="shared" si="68"/>
        <v>0</v>
      </c>
      <c r="AQ96" s="32">
        <f t="shared" si="71"/>
        <v>62</v>
      </c>
      <c r="AR96" s="35">
        <f t="shared" si="48"/>
        <v>5800</v>
      </c>
      <c r="AS96" s="35">
        <f t="shared" si="73"/>
        <v>6040</v>
      </c>
      <c r="AT96" s="33">
        <f t="shared" si="74"/>
        <v>1810</v>
      </c>
      <c r="AU96" s="33">
        <f t="shared" si="75"/>
        <v>1845</v>
      </c>
      <c r="AV96" s="35">
        <f t="shared" si="76"/>
        <v>5761</v>
      </c>
      <c r="AW96" s="33">
        <f t="shared" si="77"/>
        <v>2412</v>
      </c>
      <c r="AX96" s="33">
        <f t="shared" si="78"/>
        <v>958</v>
      </c>
      <c r="AY96" s="35">
        <f t="shared" si="79"/>
        <v>18826</v>
      </c>
      <c r="AZ96" s="35">
        <f t="shared" si="80"/>
        <v>0</v>
      </c>
      <c r="BA96" s="35">
        <f t="shared" si="81"/>
        <v>0</v>
      </c>
      <c r="BB96" s="35">
        <f t="shared" si="82"/>
        <v>0</v>
      </c>
      <c r="BC96" s="35">
        <f t="shared" si="83"/>
        <v>0</v>
      </c>
      <c r="BD96" s="35">
        <f t="shared" si="84"/>
        <v>0</v>
      </c>
      <c r="BE96" s="35">
        <f t="shared" si="85"/>
        <v>0</v>
      </c>
      <c r="BF96" s="35">
        <f t="shared" si="86"/>
        <v>0</v>
      </c>
      <c r="BG96" s="35">
        <f t="shared" si="87"/>
        <v>24626</v>
      </c>
      <c r="BH96" s="36">
        <f t="shared" si="88"/>
        <v>235186</v>
      </c>
      <c r="BI96" s="47">
        <f t="shared" si="89"/>
        <v>235186</v>
      </c>
      <c r="BJ96" s="47">
        <f t="shared" si="89"/>
        <v>235186</v>
      </c>
      <c r="BK96" s="47">
        <f t="shared" si="89"/>
        <v>235186</v>
      </c>
      <c r="BL96" s="50">
        <f t="shared" si="69"/>
        <v>940744</v>
      </c>
      <c r="BM96" s="80"/>
      <c r="BN96" s="59"/>
      <c r="BO96" s="77"/>
      <c r="BP96" s="68"/>
      <c r="BQ96" s="77"/>
      <c r="BR96" s="90"/>
      <c r="BS96" s="68"/>
      <c r="BT96" s="98"/>
      <c r="BU96" s="68"/>
      <c r="BV96" s="98"/>
      <c r="BW96" s="101"/>
      <c r="BX96" s="94">
        <v>1</v>
      </c>
      <c r="BY96" s="101"/>
      <c r="BZ96" s="101"/>
      <c r="CA96" s="68"/>
      <c r="CB96" s="68"/>
      <c r="CC96" s="69"/>
    </row>
    <row r="97" spans="1:81" ht="23.25">
      <c r="A97" s="40">
        <v>89</v>
      </c>
      <c r="B97" s="41" t="s">
        <v>101</v>
      </c>
      <c r="C97" s="17">
        <v>15</v>
      </c>
      <c r="D97" s="17">
        <v>32</v>
      </c>
      <c r="E97" s="17">
        <v>0</v>
      </c>
      <c r="F97" s="17">
        <v>0</v>
      </c>
      <c r="G97" s="18">
        <f t="shared" si="70"/>
        <v>47</v>
      </c>
      <c r="H97" s="21">
        <f>SUM(C97*2200)</f>
        <v>33000</v>
      </c>
      <c r="I97" s="21">
        <f>SUM(D97*2400)</f>
        <v>76800</v>
      </c>
      <c r="J97" s="21">
        <f t="shared" si="50"/>
        <v>0</v>
      </c>
      <c r="K97" s="21">
        <f t="shared" si="51"/>
        <v>0</v>
      </c>
      <c r="L97" s="21">
        <f t="shared" si="52"/>
        <v>109800</v>
      </c>
      <c r="M97" s="23">
        <f t="shared" si="53"/>
        <v>4500</v>
      </c>
      <c r="N97" s="23">
        <f t="shared" si="54"/>
        <v>11520</v>
      </c>
      <c r="O97" s="23">
        <f t="shared" si="55"/>
        <v>0</v>
      </c>
      <c r="P97" s="23">
        <f t="shared" si="56"/>
        <v>0</v>
      </c>
      <c r="Q97" s="23">
        <f t="shared" si="57"/>
        <v>16020</v>
      </c>
      <c r="R97" s="10">
        <f t="shared" si="58"/>
        <v>3000</v>
      </c>
      <c r="S97" s="10">
        <f t="shared" si="59"/>
        <v>12480</v>
      </c>
      <c r="T97" s="10">
        <f t="shared" si="60"/>
        <v>0</v>
      </c>
      <c r="U97" s="10">
        <f t="shared" si="61"/>
        <v>0</v>
      </c>
      <c r="V97" s="10">
        <f t="shared" si="62"/>
        <v>15480</v>
      </c>
      <c r="W97" s="28">
        <f t="shared" si="63"/>
        <v>6450</v>
      </c>
      <c r="X97" s="28">
        <f t="shared" si="64"/>
        <v>15360</v>
      </c>
      <c r="Y97" s="28">
        <f t="shared" si="65"/>
        <v>0</v>
      </c>
      <c r="Z97" s="28">
        <f t="shared" si="66"/>
        <v>0</v>
      </c>
      <c r="AA97" s="28">
        <f t="shared" si="67"/>
        <v>21810</v>
      </c>
      <c r="AB97" s="34">
        <v>15</v>
      </c>
      <c r="AC97" s="34">
        <v>3</v>
      </c>
      <c r="AD97" s="34">
        <v>1</v>
      </c>
      <c r="AE97" s="34">
        <v>9</v>
      </c>
      <c r="AF97" s="34">
        <v>9</v>
      </c>
      <c r="AG97" s="34">
        <v>6</v>
      </c>
      <c r="AH97" s="34">
        <v>4</v>
      </c>
      <c r="AI97" s="32">
        <f t="shared" si="72"/>
        <v>32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2">
        <f t="shared" si="68"/>
        <v>0</v>
      </c>
      <c r="AQ97" s="32">
        <f t="shared" si="71"/>
        <v>47</v>
      </c>
      <c r="AR97" s="35">
        <f t="shared" si="48"/>
        <v>3000</v>
      </c>
      <c r="AS97" s="35">
        <f t="shared" si="73"/>
        <v>2265</v>
      </c>
      <c r="AT97" s="33">
        <f t="shared" si="74"/>
        <v>362</v>
      </c>
      <c r="AU97" s="33">
        <f t="shared" si="75"/>
        <v>3321</v>
      </c>
      <c r="AV97" s="35">
        <f t="shared" si="76"/>
        <v>7407</v>
      </c>
      <c r="AW97" s="33">
        <f t="shared" si="77"/>
        <v>2412</v>
      </c>
      <c r="AX97" s="33">
        <f t="shared" si="78"/>
        <v>1916</v>
      </c>
      <c r="AY97" s="35">
        <f t="shared" si="79"/>
        <v>17683</v>
      </c>
      <c r="AZ97" s="35">
        <f t="shared" si="80"/>
        <v>0</v>
      </c>
      <c r="BA97" s="35">
        <f t="shared" si="81"/>
        <v>0</v>
      </c>
      <c r="BB97" s="35">
        <f t="shared" si="82"/>
        <v>0</v>
      </c>
      <c r="BC97" s="35">
        <f t="shared" si="83"/>
        <v>0</v>
      </c>
      <c r="BD97" s="35">
        <f t="shared" si="84"/>
        <v>0</v>
      </c>
      <c r="BE97" s="35">
        <f t="shared" si="85"/>
        <v>0</v>
      </c>
      <c r="BF97" s="35">
        <f t="shared" si="86"/>
        <v>0</v>
      </c>
      <c r="BG97" s="35">
        <f t="shared" si="87"/>
        <v>20683</v>
      </c>
      <c r="BH97" s="36">
        <f t="shared" si="88"/>
        <v>183793</v>
      </c>
      <c r="BI97" s="47">
        <f t="shared" si="89"/>
        <v>183793</v>
      </c>
      <c r="BJ97" s="47">
        <f t="shared" si="89"/>
        <v>183793</v>
      </c>
      <c r="BK97" s="47">
        <f t="shared" si="89"/>
        <v>183793</v>
      </c>
      <c r="BL97" s="50">
        <f t="shared" si="69"/>
        <v>735172</v>
      </c>
      <c r="BM97" s="80"/>
      <c r="BN97" s="59"/>
      <c r="BO97" s="77"/>
      <c r="BP97" s="68"/>
      <c r="BQ97" s="77"/>
      <c r="BR97" s="90"/>
      <c r="BS97" s="68"/>
      <c r="BT97" s="98"/>
      <c r="BU97" s="68"/>
      <c r="BV97" s="98"/>
      <c r="BW97" s="101"/>
      <c r="BX97" s="94">
        <v>1</v>
      </c>
      <c r="BY97" s="101"/>
      <c r="BZ97" s="101"/>
      <c r="CA97" s="68"/>
      <c r="CB97" s="68"/>
      <c r="CC97" s="69"/>
    </row>
    <row r="98" spans="1:81" ht="23.25">
      <c r="A98" s="40">
        <v>90</v>
      </c>
      <c r="B98" s="41" t="s">
        <v>102</v>
      </c>
      <c r="C98" s="17">
        <v>36</v>
      </c>
      <c r="D98" s="17">
        <v>56</v>
      </c>
      <c r="E98" s="17">
        <v>0</v>
      </c>
      <c r="F98" s="17">
        <v>0</v>
      </c>
      <c r="G98" s="18">
        <f t="shared" si="70"/>
        <v>92</v>
      </c>
      <c r="H98" s="21">
        <f>SUM(C98*2200)</f>
        <v>79200</v>
      </c>
      <c r="I98" s="21">
        <f>SUM(D98*2400)</f>
        <v>134400</v>
      </c>
      <c r="J98" s="21">
        <f t="shared" si="50"/>
        <v>0</v>
      </c>
      <c r="K98" s="21">
        <f t="shared" si="51"/>
        <v>0</v>
      </c>
      <c r="L98" s="21">
        <f t="shared" si="52"/>
        <v>213600</v>
      </c>
      <c r="M98" s="23">
        <f t="shared" si="53"/>
        <v>10800</v>
      </c>
      <c r="N98" s="23">
        <f t="shared" si="54"/>
        <v>20160</v>
      </c>
      <c r="O98" s="23">
        <f t="shared" si="55"/>
        <v>0</v>
      </c>
      <c r="P98" s="23">
        <f t="shared" si="56"/>
        <v>0</v>
      </c>
      <c r="Q98" s="23">
        <f t="shared" si="57"/>
        <v>30960</v>
      </c>
      <c r="R98" s="10">
        <f t="shared" si="58"/>
        <v>7200</v>
      </c>
      <c r="S98" s="10">
        <f t="shared" si="59"/>
        <v>21840</v>
      </c>
      <c r="T98" s="10">
        <f t="shared" si="60"/>
        <v>0</v>
      </c>
      <c r="U98" s="10">
        <f t="shared" si="61"/>
        <v>0</v>
      </c>
      <c r="V98" s="10">
        <f t="shared" si="62"/>
        <v>29040</v>
      </c>
      <c r="W98" s="28">
        <f t="shared" si="63"/>
        <v>15480</v>
      </c>
      <c r="X98" s="28">
        <f t="shared" si="64"/>
        <v>26880</v>
      </c>
      <c r="Y98" s="28">
        <f t="shared" si="65"/>
        <v>0</v>
      </c>
      <c r="Z98" s="28">
        <f t="shared" si="66"/>
        <v>0</v>
      </c>
      <c r="AA98" s="28">
        <f t="shared" si="67"/>
        <v>42360</v>
      </c>
      <c r="AB98" s="34">
        <v>36</v>
      </c>
      <c r="AC98" s="34">
        <v>15</v>
      </c>
      <c r="AD98" s="34">
        <v>8</v>
      </c>
      <c r="AE98" s="34">
        <v>14</v>
      </c>
      <c r="AF98" s="34">
        <v>7</v>
      </c>
      <c r="AG98" s="34">
        <v>7</v>
      </c>
      <c r="AH98" s="34">
        <v>5</v>
      </c>
      <c r="AI98" s="32">
        <f t="shared" si="72"/>
        <v>56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2">
        <f t="shared" si="68"/>
        <v>0</v>
      </c>
      <c r="AQ98" s="32">
        <f t="shared" si="71"/>
        <v>92</v>
      </c>
      <c r="AR98" s="35">
        <f t="shared" si="48"/>
        <v>7200</v>
      </c>
      <c r="AS98" s="35">
        <f t="shared" si="73"/>
        <v>11325</v>
      </c>
      <c r="AT98" s="33">
        <f t="shared" si="74"/>
        <v>2896</v>
      </c>
      <c r="AU98" s="33">
        <f t="shared" si="75"/>
        <v>5166</v>
      </c>
      <c r="AV98" s="35">
        <f t="shared" si="76"/>
        <v>5761</v>
      </c>
      <c r="AW98" s="33">
        <f t="shared" si="77"/>
        <v>2814</v>
      </c>
      <c r="AX98" s="33">
        <f t="shared" si="78"/>
        <v>2395</v>
      </c>
      <c r="AY98" s="35">
        <f t="shared" si="79"/>
        <v>30357</v>
      </c>
      <c r="AZ98" s="35">
        <f t="shared" si="80"/>
        <v>0</v>
      </c>
      <c r="BA98" s="35">
        <f t="shared" si="81"/>
        <v>0</v>
      </c>
      <c r="BB98" s="35">
        <f t="shared" si="82"/>
        <v>0</v>
      </c>
      <c r="BC98" s="35">
        <f t="shared" si="83"/>
        <v>0</v>
      </c>
      <c r="BD98" s="35">
        <f t="shared" si="84"/>
        <v>0</v>
      </c>
      <c r="BE98" s="35">
        <f t="shared" si="85"/>
        <v>0</v>
      </c>
      <c r="BF98" s="35">
        <f t="shared" si="86"/>
        <v>0</v>
      </c>
      <c r="BG98" s="35">
        <f t="shared" si="87"/>
        <v>37557</v>
      </c>
      <c r="BH98" s="36">
        <f t="shared" si="88"/>
        <v>353517</v>
      </c>
      <c r="BI98" s="47">
        <f t="shared" si="89"/>
        <v>353517</v>
      </c>
      <c r="BJ98" s="47">
        <f t="shared" si="89"/>
        <v>353517</v>
      </c>
      <c r="BK98" s="47">
        <f t="shared" si="89"/>
        <v>353517</v>
      </c>
      <c r="BL98" s="50">
        <f t="shared" si="69"/>
        <v>1414068</v>
      </c>
      <c r="BM98" s="80"/>
      <c r="BN98" s="59"/>
      <c r="BO98" s="77"/>
      <c r="BP98" s="68"/>
      <c r="BQ98" s="77"/>
      <c r="BR98" s="90"/>
      <c r="BS98" s="68"/>
      <c r="BT98" s="98"/>
      <c r="BU98" s="68"/>
      <c r="BV98" s="98"/>
      <c r="BW98" s="101"/>
      <c r="BX98" s="94">
        <v>1</v>
      </c>
      <c r="BY98" s="94">
        <v>9</v>
      </c>
      <c r="BZ98" s="94">
        <v>1</v>
      </c>
      <c r="CA98" s="68"/>
      <c r="CB98" s="68"/>
      <c r="CC98" s="69"/>
    </row>
    <row r="99" spans="1:81" ht="23.25">
      <c r="A99" s="11">
        <v>91</v>
      </c>
      <c r="B99" s="41" t="s">
        <v>105</v>
      </c>
      <c r="C99" s="17">
        <v>51</v>
      </c>
      <c r="D99" s="17">
        <v>131</v>
      </c>
      <c r="E99" s="17">
        <v>85</v>
      </c>
      <c r="F99" s="17">
        <v>0</v>
      </c>
      <c r="G99" s="18">
        <f t="shared" si="70"/>
        <v>267</v>
      </c>
      <c r="H99" s="21">
        <f>C99*1700</f>
        <v>86700</v>
      </c>
      <c r="I99" s="21">
        <f>D99*1900</f>
        <v>248900</v>
      </c>
      <c r="J99" s="21">
        <f>E99*4500</f>
        <v>382500</v>
      </c>
      <c r="K99" s="21">
        <f t="shared" si="51"/>
        <v>0</v>
      </c>
      <c r="L99" s="21">
        <f t="shared" si="52"/>
        <v>718100</v>
      </c>
      <c r="M99" s="23">
        <f t="shared" si="53"/>
        <v>15300</v>
      </c>
      <c r="N99" s="23">
        <f t="shared" si="54"/>
        <v>47160</v>
      </c>
      <c r="O99" s="23">
        <f t="shared" si="55"/>
        <v>38250</v>
      </c>
      <c r="P99" s="23">
        <f t="shared" si="56"/>
        <v>0</v>
      </c>
      <c r="Q99" s="23">
        <f t="shared" si="57"/>
        <v>100710</v>
      </c>
      <c r="R99" s="10">
        <f t="shared" si="58"/>
        <v>10200</v>
      </c>
      <c r="S99" s="10">
        <f t="shared" si="59"/>
        <v>51090</v>
      </c>
      <c r="T99" s="10">
        <f t="shared" si="60"/>
        <v>35700</v>
      </c>
      <c r="U99" s="10">
        <f t="shared" si="61"/>
        <v>0</v>
      </c>
      <c r="V99" s="10">
        <f t="shared" si="62"/>
        <v>96990</v>
      </c>
      <c r="W99" s="28">
        <f t="shared" si="63"/>
        <v>21930</v>
      </c>
      <c r="X99" s="28">
        <f t="shared" si="64"/>
        <v>62880</v>
      </c>
      <c r="Y99" s="28">
        <f t="shared" si="65"/>
        <v>74800</v>
      </c>
      <c r="Z99" s="28">
        <f t="shared" si="66"/>
        <v>0</v>
      </c>
      <c r="AA99" s="28">
        <f t="shared" si="67"/>
        <v>159610</v>
      </c>
      <c r="AB99" s="34">
        <v>51</v>
      </c>
      <c r="AC99" s="34">
        <v>23</v>
      </c>
      <c r="AD99" s="34">
        <v>21</v>
      </c>
      <c r="AE99" s="34">
        <v>14</v>
      </c>
      <c r="AF99" s="34">
        <v>22</v>
      </c>
      <c r="AG99" s="34">
        <v>27</v>
      </c>
      <c r="AH99" s="34">
        <v>24</v>
      </c>
      <c r="AI99" s="32">
        <f t="shared" si="72"/>
        <v>131</v>
      </c>
      <c r="AJ99" s="34">
        <v>31</v>
      </c>
      <c r="AK99" s="34">
        <v>26</v>
      </c>
      <c r="AL99" s="34">
        <v>28</v>
      </c>
      <c r="AM99" s="34">
        <v>0</v>
      </c>
      <c r="AN99" s="34">
        <v>0</v>
      </c>
      <c r="AO99" s="34">
        <v>0</v>
      </c>
      <c r="AP99" s="32">
        <f t="shared" si="68"/>
        <v>85</v>
      </c>
      <c r="AQ99" s="32">
        <f t="shared" si="71"/>
        <v>267</v>
      </c>
      <c r="AR99" s="35">
        <f t="shared" si="48"/>
        <v>10200</v>
      </c>
      <c r="AS99" s="35">
        <f t="shared" si="73"/>
        <v>17365</v>
      </c>
      <c r="AT99" s="33">
        <f t="shared" si="74"/>
        <v>7602</v>
      </c>
      <c r="AU99" s="33">
        <f t="shared" si="75"/>
        <v>5166</v>
      </c>
      <c r="AV99" s="35">
        <f t="shared" si="76"/>
        <v>18106</v>
      </c>
      <c r="AW99" s="33">
        <f t="shared" si="77"/>
        <v>10854</v>
      </c>
      <c r="AX99" s="33">
        <f t="shared" si="78"/>
        <v>11496</v>
      </c>
      <c r="AY99" s="35">
        <f t="shared" si="79"/>
        <v>70589</v>
      </c>
      <c r="AZ99" s="35">
        <f t="shared" si="80"/>
        <v>28644</v>
      </c>
      <c r="BA99" s="35">
        <f t="shared" si="81"/>
        <v>4394</v>
      </c>
      <c r="BB99" s="35">
        <f t="shared" si="82"/>
        <v>4704</v>
      </c>
      <c r="BC99" s="35">
        <f t="shared" si="83"/>
        <v>0</v>
      </c>
      <c r="BD99" s="35">
        <f t="shared" si="84"/>
        <v>0</v>
      </c>
      <c r="BE99" s="35">
        <f t="shared" si="85"/>
        <v>0</v>
      </c>
      <c r="BF99" s="35">
        <f t="shared" si="86"/>
        <v>37742</v>
      </c>
      <c r="BG99" s="35">
        <f t="shared" si="87"/>
        <v>118531</v>
      </c>
      <c r="BH99" s="36">
        <f t="shared" si="88"/>
        <v>1193941</v>
      </c>
      <c r="BI99" s="47">
        <f t="shared" si="89"/>
        <v>1193941</v>
      </c>
      <c r="BJ99" s="47">
        <f t="shared" si="89"/>
        <v>1193941</v>
      </c>
      <c r="BK99" s="47">
        <f t="shared" si="89"/>
        <v>1193941</v>
      </c>
      <c r="BL99" s="50">
        <f t="shared" si="69"/>
        <v>4775764</v>
      </c>
      <c r="BM99" s="80">
        <v>1</v>
      </c>
      <c r="BN99" s="59" t="s">
        <v>178</v>
      </c>
      <c r="BO99" s="77"/>
      <c r="BP99" s="68"/>
      <c r="BQ99" s="77"/>
      <c r="BR99" s="90"/>
      <c r="BS99" s="68"/>
      <c r="BT99" s="98"/>
      <c r="BU99" s="77">
        <v>1</v>
      </c>
      <c r="BV99" s="90"/>
      <c r="BW99" s="94"/>
      <c r="BX99" s="94">
        <v>1</v>
      </c>
      <c r="BY99" s="94">
        <v>12</v>
      </c>
      <c r="BZ99" s="94">
        <v>1</v>
      </c>
      <c r="CA99" s="68"/>
      <c r="CB99" s="68"/>
      <c r="CC99" s="69"/>
    </row>
    <row r="100" spans="1:81" ht="23.25">
      <c r="A100" s="11">
        <v>92</v>
      </c>
      <c r="B100" s="41" t="s">
        <v>106</v>
      </c>
      <c r="C100" s="17">
        <v>17</v>
      </c>
      <c r="D100" s="17">
        <v>61</v>
      </c>
      <c r="E100" s="17">
        <v>0</v>
      </c>
      <c r="F100" s="17">
        <v>0</v>
      </c>
      <c r="G100" s="18">
        <f t="shared" si="70"/>
        <v>78</v>
      </c>
      <c r="H100" s="21">
        <f>SUM(C100*2200)</f>
        <v>37400</v>
      </c>
      <c r="I100" s="21">
        <f>SUM(D100*2400)</f>
        <v>146400</v>
      </c>
      <c r="J100" s="21">
        <f t="shared" si="50"/>
        <v>0</v>
      </c>
      <c r="K100" s="21">
        <f t="shared" si="51"/>
        <v>0</v>
      </c>
      <c r="L100" s="21">
        <f t="shared" si="52"/>
        <v>183800</v>
      </c>
      <c r="M100" s="23">
        <f t="shared" si="53"/>
        <v>5100</v>
      </c>
      <c r="N100" s="23">
        <f t="shared" si="54"/>
        <v>21960</v>
      </c>
      <c r="O100" s="23">
        <f t="shared" si="55"/>
        <v>0</v>
      </c>
      <c r="P100" s="23">
        <f t="shared" si="56"/>
        <v>0</v>
      </c>
      <c r="Q100" s="23">
        <f t="shared" si="57"/>
        <v>27060</v>
      </c>
      <c r="R100" s="10">
        <f t="shared" si="58"/>
        <v>3400</v>
      </c>
      <c r="S100" s="10">
        <f t="shared" si="59"/>
        <v>23790</v>
      </c>
      <c r="T100" s="10">
        <f t="shared" si="60"/>
        <v>0</v>
      </c>
      <c r="U100" s="10">
        <f t="shared" si="61"/>
        <v>0</v>
      </c>
      <c r="V100" s="10">
        <f t="shared" si="62"/>
        <v>27190</v>
      </c>
      <c r="W100" s="28">
        <f t="shared" si="63"/>
        <v>7310</v>
      </c>
      <c r="X100" s="28">
        <f t="shared" si="64"/>
        <v>29280</v>
      </c>
      <c r="Y100" s="28">
        <f t="shared" si="65"/>
        <v>0</v>
      </c>
      <c r="Z100" s="28">
        <f t="shared" si="66"/>
        <v>0</v>
      </c>
      <c r="AA100" s="28">
        <f t="shared" si="67"/>
        <v>36590</v>
      </c>
      <c r="AB100" s="34">
        <v>17</v>
      </c>
      <c r="AC100" s="34">
        <v>9</v>
      </c>
      <c r="AD100" s="34">
        <v>8</v>
      </c>
      <c r="AE100" s="34">
        <v>8</v>
      </c>
      <c r="AF100" s="34">
        <v>12</v>
      </c>
      <c r="AG100" s="34">
        <v>12</v>
      </c>
      <c r="AH100" s="34">
        <v>12</v>
      </c>
      <c r="AI100" s="32">
        <f t="shared" si="72"/>
        <v>61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2">
        <f t="shared" si="68"/>
        <v>0</v>
      </c>
      <c r="AQ100" s="32">
        <f t="shared" si="71"/>
        <v>78</v>
      </c>
      <c r="AR100" s="35">
        <f t="shared" si="48"/>
        <v>3400</v>
      </c>
      <c r="AS100" s="35">
        <f t="shared" si="73"/>
        <v>6795</v>
      </c>
      <c r="AT100" s="33">
        <f t="shared" si="74"/>
        <v>2896</v>
      </c>
      <c r="AU100" s="33">
        <f t="shared" si="75"/>
        <v>2952</v>
      </c>
      <c r="AV100" s="35">
        <f t="shared" si="76"/>
        <v>9876</v>
      </c>
      <c r="AW100" s="33">
        <f t="shared" si="77"/>
        <v>4824</v>
      </c>
      <c r="AX100" s="33">
        <f t="shared" si="78"/>
        <v>5748</v>
      </c>
      <c r="AY100" s="35">
        <f t="shared" si="79"/>
        <v>33091</v>
      </c>
      <c r="AZ100" s="35">
        <f t="shared" si="80"/>
        <v>0</v>
      </c>
      <c r="BA100" s="35">
        <f t="shared" si="81"/>
        <v>0</v>
      </c>
      <c r="BB100" s="35">
        <f t="shared" si="82"/>
        <v>0</v>
      </c>
      <c r="BC100" s="35">
        <f t="shared" si="83"/>
        <v>0</v>
      </c>
      <c r="BD100" s="35">
        <f t="shared" si="84"/>
        <v>0</v>
      </c>
      <c r="BE100" s="35">
        <f t="shared" si="85"/>
        <v>0</v>
      </c>
      <c r="BF100" s="35">
        <f t="shared" si="86"/>
        <v>0</v>
      </c>
      <c r="BG100" s="35">
        <f t="shared" si="87"/>
        <v>36491</v>
      </c>
      <c r="BH100" s="36">
        <f t="shared" si="88"/>
        <v>311131</v>
      </c>
      <c r="BI100" s="47">
        <f t="shared" si="89"/>
        <v>311131</v>
      </c>
      <c r="BJ100" s="47">
        <f t="shared" si="89"/>
        <v>311131</v>
      </c>
      <c r="BK100" s="47">
        <f t="shared" si="89"/>
        <v>311131</v>
      </c>
      <c r="BL100" s="50">
        <f t="shared" si="69"/>
        <v>1244524</v>
      </c>
      <c r="BM100" s="80"/>
      <c r="BN100" s="59"/>
      <c r="BO100" s="77"/>
      <c r="BP100" s="68"/>
      <c r="BQ100" s="77"/>
      <c r="BR100" s="90"/>
      <c r="BS100" s="68"/>
      <c r="BT100" s="98"/>
      <c r="BU100" s="68"/>
      <c r="BV100" s="98"/>
      <c r="BW100" s="101"/>
      <c r="BX100" s="94">
        <v>1</v>
      </c>
      <c r="BY100" s="101"/>
      <c r="BZ100" s="101"/>
      <c r="CA100" s="68"/>
      <c r="CB100" s="68"/>
      <c r="CC100" s="69"/>
    </row>
    <row r="101" spans="1:81" ht="23.25">
      <c r="A101" s="11">
        <v>93</v>
      </c>
      <c r="B101" s="41" t="s">
        <v>107</v>
      </c>
      <c r="C101" s="17">
        <v>37</v>
      </c>
      <c r="D101" s="17">
        <v>65</v>
      </c>
      <c r="E101" s="17">
        <v>0</v>
      </c>
      <c r="F101" s="17">
        <v>0</v>
      </c>
      <c r="G101" s="18">
        <f t="shared" si="70"/>
        <v>102</v>
      </c>
      <c r="H101" s="21">
        <f>SUM(C101*2200)</f>
        <v>81400</v>
      </c>
      <c r="I101" s="21">
        <f>SUM(D101*2400)</f>
        <v>156000</v>
      </c>
      <c r="J101" s="21">
        <f t="shared" si="50"/>
        <v>0</v>
      </c>
      <c r="K101" s="21">
        <f t="shared" si="51"/>
        <v>0</v>
      </c>
      <c r="L101" s="21">
        <f t="shared" si="52"/>
        <v>237400</v>
      </c>
      <c r="M101" s="23">
        <f t="shared" si="53"/>
        <v>11100</v>
      </c>
      <c r="N101" s="23">
        <f t="shared" si="54"/>
        <v>23400</v>
      </c>
      <c r="O101" s="23">
        <f t="shared" si="55"/>
        <v>0</v>
      </c>
      <c r="P101" s="23">
        <f t="shared" si="56"/>
        <v>0</v>
      </c>
      <c r="Q101" s="23">
        <f t="shared" si="57"/>
        <v>34500</v>
      </c>
      <c r="R101" s="10">
        <f t="shared" si="58"/>
        <v>7400</v>
      </c>
      <c r="S101" s="10">
        <f t="shared" si="59"/>
        <v>25350</v>
      </c>
      <c r="T101" s="10">
        <f t="shared" si="60"/>
        <v>0</v>
      </c>
      <c r="U101" s="10">
        <f t="shared" si="61"/>
        <v>0</v>
      </c>
      <c r="V101" s="10">
        <f t="shared" si="62"/>
        <v>32750</v>
      </c>
      <c r="W101" s="28">
        <f t="shared" si="63"/>
        <v>15910</v>
      </c>
      <c r="X101" s="28">
        <f t="shared" si="64"/>
        <v>31200</v>
      </c>
      <c r="Y101" s="28">
        <f t="shared" si="65"/>
        <v>0</v>
      </c>
      <c r="Z101" s="28">
        <f t="shared" si="66"/>
        <v>0</v>
      </c>
      <c r="AA101" s="28">
        <f t="shared" si="67"/>
        <v>47110</v>
      </c>
      <c r="AB101" s="34">
        <v>37</v>
      </c>
      <c r="AC101" s="34">
        <v>13</v>
      </c>
      <c r="AD101" s="34">
        <v>10</v>
      </c>
      <c r="AE101" s="34">
        <v>8</v>
      </c>
      <c r="AF101" s="34">
        <v>9</v>
      </c>
      <c r="AG101" s="34">
        <v>15</v>
      </c>
      <c r="AH101" s="34">
        <v>10</v>
      </c>
      <c r="AI101" s="32">
        <f t="shared" si="72"/>
        <v>65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2">
        <f t="shared" si="68"/>
        <v>0</v>
      </c>
      <c r="AQ101" s="32">
        <f t="shared" si="71"/>
        <v>102</v>
      </c>
      <c r="AR101" s="35">
        <f t="shared" si="48"/>
        <v>7400</v>
      </c>
      <c r="AS101" s="35">
        <f t="shared" si="73"/>
        <v>9815</v>
      </c>
      <c r="AT101" s="33">
        <f t="shared" si="74"/>
        <v>3620</v>
      </c>
      <c r="AU101" s="33">
        <f t="shared" si="75"/>
        <v>2952</v>
      </c>
      <c r="AV101" s="35">
        <f t="shared" si="76"/>
        <v>7407</v>
      </c>
      <c r="AW101" s="33">
        <f t="shared" si="77"/>
        <v>6030</v>
      </c>
      <c r="AX101" s="33">
        <f t="shared" si="78"/>
        <v>4790</v>
      </c>
      <c r="AY101" s="35">
        <f t="shared" si="79"/>
        <v>34614</v>
      </c>
      <c r="AZ101" s="35">
        <f t="shared" si="80"/>
        <v>0</v>
      </c>
      <c r="BA101" s="35">
        <f t="shared" si="81"/>
        <v>0</v>
      </c>
      <c r="BB101" s="35">
        <f t="shared" si="82"/>
        <v>0</v>
      </c>
      <c r="BC101" s="35">
        <f t="shared" si="83"/>
        <v>0</v>
      </c>
      <c r="BD101" s="35">
        <f t="shared" si="84"/>
        <v>0</v>
      </c>
      <c r="BE101" s="35">
        <f t="shared" si="85"/>
        <v>0</v>
      </c>
      <c r="BF101" s="35">
        <f t="shared" si="86"/>
        <v>0</v>
      </c>
      <c r="BG101" s="35">
        <f t="shared" si="87"/>
        <v>42014</v>
      </c>
      <c r="BH101" s="36">
        <f t="shared" si="88"/>
        <v>393774</v>
      </c>
      <c r="BI101" s="47">
        <f t="shared" si="89"/>
        <v>393774</v>
      </c>
      <c r="BJ101" s="47">
        <f t="shared" si="89"/>
        <v>393774</v>
      </c>
      <c r="BK101" s="47">
        <f t="shared" si="89"/>
        <v>393774</v>
      </c>
      <c r="BL101" s="50">
        <f t="shared" si="69"/>
        <v>1575096</v>
      </c>
      <c r="BM101" s="80"/>
      <c r="BN101" s="59"/>
      <c r="BO101" s="77"/>
      <c r="BP101" s="68"/>
      <c r="BQ101" s="77">
        <v>1</v>
      </c>
      <c r="BR101" s="90"/>
      <c r="BS101" s="68"/>
      <c r="BT101" s="98"/>
      <c r="BU101" s="68"/>
      <c r="BV101" s="98"/>
      <c r="BW101" s="101"/>
      <c r="BX101" s="94">
        <v>1</v>
      </c>
      <c r="BY101" s="101"/>
      <c r="BZ101" s="101"/>
      <c r="CA101" s="68"/>
      <c r="CB101" s="68"/>
      <c r="CC101" s="69"/>
    </row>
    <row r="102" spans="1:81" ht="23.25">
      <c r="A102" s="40">
        <v>94</v>
      </c>
      <c r="B102" s="41" t="s">
        <v>108</v>
      </c>
      <c r="C102" s="17">
        <v>31</v>
      </c>
      <c r="D102" s="17">
        <v>71</v>
      </c>
      <c r="E102" s="17">
        <v>0</v>
      </c>
      <c r="F102" s="17">
        <v>0</v>
      </c>
      <c r="G102" s="18">
        <f t="shared" si="70"/>
        <v>102</v>
      </c>
      <c r="H102" s="21">
        <f>SUM(C102*2200)</f>
        <v>68200</v>
      </c>
      <c r="I102" s="21">
        <f>SUM(D102*2400)</f>
        <v>170400</v>
      </c>
      <c r="J102" s="21">
        <f t="shared" si="50"/>
        <v>0</v>
      </c>
      <c r="K102" s="21">
        <f t="shared" si="51"/>
        <v>0</v>
      </c>
      <c r="L102" s="21">
        <f t="shared" si="52"/>
        <v>238600</v>
      </c>
      <c r="M102" s="23">
        <f t="shared" si="53"/>
        <v>9300</v>
      </c>
      <c r="N102" s="23">
        <f t="shared" si="54"/>
        <v>25560</v>
      </c>
      <c r="O102" s="23">
        <f t="shared" si="55"/>
        <v>0</v>
      </c>
      <c r="P102" s="23">
        <f t="shared" si="56"/>
        <v>0</v>
      </c>
      <c r="Q102" s="23">
        <f t="shared" si="57"/>
        <v>34860</v>
      </c>
      <c r="R102" s="10">
        <f t="shared" si="58"/>
        <v>6200</v>
      </c>
      <c r="S102" s="10">
        <f t="shared" si="59"/>
        <v>27690</v>
      </c>
      <c r="T102" s="10">
        <f t="shared" si="60"/>
        <v>0</v>
      </c>
      <c r="U102" s="10">
        <f t="shared" si="61"/>
        <v>0</v>
      </c>
      <c r="V102" s="10">
        <f t="shared" si="62"/>
        <v>33890</v>
      </c>
      <c r="W102" s="28">
        <f t="shared" si="63"/>
        <v>13330</v>
      </c>
      <c r="X102" s="28">
        <f t="shared" si="64"/>
        <v>34080</v>
      </c>
      <c r="Y102" s="28">
        <f t="shared" si="65"/>
        <v>0</v>
      </c>
      <c r="Z102" s="28">
        <f t="shared" si="66"/>
        <v>0</v>
      </c>
      <c r="AA102" s="28">
        <f t="shared" si="67"/>
        <v>47410</v>
      </c>
      <c r="AB102" s="34">
        <v>31</v>
      </c>
      <c r="AC102" s="34">
        <v>13</v>
      </c>
      <c r="AD102" s="34">
        <v>15</v>
      </c>
      <c r="AE102" s="34">
        <v>11</v>
      </c>
      <c r="AF102" s="34">
        <v>18</v>
      </c>
      <c r="AG102" s="34">
        <v>8</v>
      </c>
      <c r="AH102" s="34">
        <v>6</v>
      </c>
      <c r="AI102" s="32">
        <f t="shared" si="72"/>
        <v>71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2">
        <f t="shared" si="68"/>
        <v>0</v>
      </c>
      <c r="AQ102" s="32">
        <f t="shared" si="71"/>
        <v>102</v>
      </c>
      <c r="AR102" s="35">
        <f t="shared" si="48"/>
        <v>6200</v>
      </c>
      <c r="AS102" s="35">
        <f t="shared" si="73"/>
        <v>9815</v>
      </c>
      <c r="AT102" s="33">
        <f t="shared" si="74"/>
        <v>5430</v>
      </c>
      <c r="AU102" s="33">
        <f t="shared" si="75"/>
        <v>4059</v>
      </c>
      <c r="AV102" s="35">
        <f t="shared" si="76"/>
        <v>14814</v>
      </c>
      <c r="AW102" s="33">
        <f t="shared" si="77"/>
        <v>3216</v>
      </c>
      <c r="AX102" s="33">
        <f t="shared" si="78"/>
        <v>2874</v>
      </c>
      <c r="AY102" s="35">
        <f t="shared" si="79"/>
        <v>40208</v>
      </c>
      <c r="AZ102" s="35">
        <f t="shared" si="80"/>
        <v>0</v>
      </c>
      <c r="BA102" s="35">
        <f t="shared" si="81"/>
        <v>0</v>
      </c>
      <c r="BB102" s="35">
        <f t="shared" si="82"/>
        <v>0</v>
      </c>
      <c r="BC102" s="35">
        <f t="shared" si="83"/>
        <v>0</v>
      </c>
      <c r="BD102" s="35">
        <f t="shared" si="84"/>
        <v>0</v>
      </c>
      <c r="BE102" s="35">
        <f t="shared" si="85"/>
        <v>0</v>
      </c>
      <c r="BF102" s="35">
        <f t="shared" si="86"/>
        <v>0</v>
      </c>
      <c r="BG102" s="35">
        <f t="shared" si="87"/>
        <v>46408</v>
      </c>
      <c r="BH102" s="36">
        <f t="shared" si="88"/>
        <v>401168</v>
      </c>
      <c r="BI102" s="47">
        <f t="shared" si="89"/>
        <v>401168</v>
      </c>
      <c r="BJ102" s="47">
        <f t="shared" si="89"/>
        <v>401168</v>
      </c>
      <c r="BK102" s="47">
        <f t="shared" si="89"/>
        <v>401168</v>
      </c>
      <c r="BL102" s="50">
        <f t="shared" si="69"/>
        <v>1604672</v>
      </c>
      <c r="BM102" s="80"/>
      <c r="BN102" s="59"/>
      <c r="BO102" s="77"/>
      <c r="BP102" s="68"/>
      <c r="BQ102" s="77"/>
      <c r="BR102" s="90"/>
      <c r="BS102" s="68"/>
      <c r="BT102" s="98"/>
      <c r="BU102" s="68"/>
      <c r="BV102" s="98"/>
      <c r="BW102" s="101"/>
      <c r="BX102" s="94">
        <v>1</v>
      </c>
      <c r="BY102" s="101"/>
      <c r="BZ102" s="101"/>
      <c r="CA102" s="68"/>
      <c r="CB102" s="68"/>
      <c r="CC102" s="69"/>
    </row>
    <row r="103" spans="1:81" ht="23.25">
      <c r="A103" s="40">
        <v>95</v>
      </c>
      <c r="B103" s="41" t="s">
        <v>109</v>
      </c>
      <c r="C103" s="17">
        <v>33</v>
      </c>
      <c r="D103" s="17">
        <v>76</v>
      </c>
      <c r="E103" s="17">
        <v>0</v>
      </c>
      <c r="F103" s="17">
        <v>0</v>
      </c>
      <c r="G103" s="18">
        <f t="shared" si="70"/>
        <v>109</v>
      </c>
      <c r="H103" s="21">
        <f>SUM(C103*2200)</f>
        <v>72600</v>
      </c>
      <c r="I103" s="21">
        <f>SUM(D103*2400)</f>
        <v>182400</v>
      </c>
      <c r="J103" s="21">
        <f t="shared" si="50"/>
        <v>0</v>
      </c>
      <c r="K103" s="21">
        <f t="shared" si="51"/>
        <v>0</v>
      </c>
      <c r="L103" s="21">
        <f t="shared" si="52"/>
        <v>255000</v>
      </c>
      <c r="M103" s="23">
        <f t="shared" si="53"/>
        <v>9900</v>
      </c>
      <c r="N103" s="23">
        <f t="shared" si="54"/>
        <v>27360</v>
      </c>
      <c r="O103" s="23">
        <f t="shared" si="55"/>
        <v>0</v>
      </c>
      <c r="P103" s="23">
        <f t="shared" si="56"/>
        <v>0</v>
      </c>
      <c r="Q103" s="23">
        <f t="shared" si="57"/>
        <v>37260</v>
      </c>
      <c r="R103" s="10">
        <f t="shared" si="58"/>
        <v>6600</v>
      </c>
      <c r="S103" s="10">
        <f t="shared" si="59"/>
        <v>29640</v>
      </c>
      <c r="T103" s="10">
        <f t="shared" si="60"/>
        <v>0</v>
      </c>
      <c r="U103" s="10">
        <f t="shared" si="61"/>
        <v>0</v>
      </c>
      <c r="V103" s="10">
        <f t="shared" si="62"/>
        <v>36240</v>
      </c>
      <c r="W103" s="28">
        <f t="shared" si="63"/>
        <v>14190</v>
      </c>
      <c r="X103" s="28">
        <f t="shared" si="64"/>
        <v>36480</v>
      </c>
      <c r="Y103" s="28">
        <f t="shared" si="65"/>
        <v>0</v>
      </c>
      <c r="Z103" s="28">
        <f t="shared" si="66"/>
        <v>0</v>
      </c>
      <c r="AA103" s="28">
        <f t="shared" si="67"/>
        <v>50670</v>
      </c>
      <c r="AB103" s="34">
        <v>33</v>
      </c>
      <c r="AC103" s="34">
        <v>17</v>
      </c>
      <c r="AD103" s="34">
        <v>11</v>
      </c>
      <c r="AE103" s="34">
        <v>13</v>
      </c>
      <c r="AF103" s="34">
        <v>15</v>
      </c>
      <c r="AG103" s="34">
        <v>10</v>
      </c>
      <c r="AH103" s="34">
        <v>10</v>
      </c>
      <c r="AI103" s="32">
        <f t="shared" si="72"/>
        <v>76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2">
        <f t="shared" si="68"/>
        <v>0</v>
      </c>
      <c r="AQ103" s="32">
        <f t="shared" si="71"/>
        <v>109</v>
      </c>
      <c r="AR103" s="35">
        <f t="shared" si="48"/>
        <v>6600</v>
      </c>
      <c r="AS103" s="35">
        <f t="shared" si="73"/>
        <v>12835</v>
      </c>
      <c r="AT103" s="33">
        <f t="shared" si="74"/>
        <v>3982</v>
      </c>
      <c r="AU103" s="33">
        <f t="shared" si="75"/>
        <v>4797</v>
      </c>
      <c r="AV103" s="35">
        <f t="shared" si="76"/>
        <v>12345</v>
      </c>
      <c r="AW103" s="33">
        <f t="shared" si="77"/>
        <v>4020</v>
      </c>
      <c r="AX103" s="33">
        <f t="shared" si="78"/>
        <v>4790</v>
      </c>
      <c r="AY103" s="35">
        <f t="shared" si="79"/>
        <v>42769</v>
      </c>
      <c r="AZ103" s="35">
        <f t="shared" si="80"/>
        <v>0</v>
      </c>
      <c r="BA103" s="35">
        <f t="shared" si="81"/>
        <v>0</v>
      </c>
      <c r="BB103" s="35">
        <f t="shared" si="82"/>
        <v>0</v>
      </c>
      <c r="BC103" s="35">
        <f t="shared" si="83"/>
        <v>0</v>
      </c>
      <c r="BD103" s="35">
        <f t="shared" si="84"/>
        <v>0</v>
      </c>
      <c r="BE103" s="35">
        <f t="shared" si="85"/>
        <v>0</v>
      </c>
      <c r="BF103" s="35">
        <f t="shared" si="86"/>
        <v>0</v>
      </c>
      <c r="BG103" s="35">
        <f t="shared" si="87"/>
        <v>49369</v>
      </c>
      <c r="BH103" s="36">
        <f t="shared" si="88"/>
        <v>428539</v>
      </c>
      <c r="BI103" s="47">
        <f t="shared" si="89"/>
        <v>428539</v>
      </c>
      <c r="BJ103" s="47">
        <f t="shared" si="89"/>
        <v>428539</v>
      </c>
      <c r="BK103" s="47">
        <f t="shared" si="89"/>
        <v>428539</v>
      </c>
      <c r="BL103" s="50">
        <f t="shared" si="69"/>
        <v>1714156</v>
      </c>
      <c r="BM103" s="80"/>
      <c r="BN103" s="59"/>
      <c r="BO103" s="77"/>
      <c r="BP103" s="68"/>
      <c r="BQ103" s="77"/>
      <c r="BR103" s="90"/>
      <c r="BS103" s="68"/>
      <c r="BT103" s="98"/>
      <c r="BU103" s="68"/>
      <c r="BV103" s="98"/>
      <c r="BW103" s="101"/>
      <c r="BX103" s="94">
        <v>1</v>
      </c>
      <c r="BY103" s="101"/>
      <c r="BZ103" s="101"/>
      <c r="CA103" s="68"/>
      <c r="CB103" s="68"/>
      <c r="CC103" s="69"/>
    </row>
    <row r="104" spans="1:81" ht="23.25">
      <c r="A104" s="11">
        <v>96</v>
      </c>
      <c r="B104" s="41" t="s">
        <v>110</v>
      </c>
      <c r="C104" s="17">
        <v>35</v>
      </c>
      <c r="D104" s="17">
        <v>112</v>
      </c>
      <c r="E104" s="17">
        <v>93</v>
      </c>
      <c r="F104" s="17">
        <v>0</v>
      </c>
      <c r="G104" s="18">
        <f t="shared" si="70"/>
        <v>240</v>
      </c>
      <c r="H104" s="21">
        <f>C104*1700</f>
        <v>59500</v>
      </c>
      <c r="I104" s="21">
        <f>D104*1900</f>
        <v>212800</v>
      </c>
      <c r="J104" s="21">
        <f>E104*4500</f>
        <v>418500</v>
      </c>
      <c r="K104" s="21">
        <f t="shared" si="51"/>
        <v>0</v>
      </c>
      <c r="L104" s="21">
        <f t="shared" si="52"/>
        <v>690800</v>
      </c>
      <c r="M104" s="23">
        <f t="shared" si="53"/>
        <v>10500</v>
      </c>
      <c r="N104" s="23">
        <f t="shared" si="54"/>
        <v>40320</v>
      </c>
      <c r="O104" s="23">
        <f t="shared" si="55"/>
        <v>41850</v>
      </c>
      <c r="P104" s="23">
        <f t="shared" si="56"/>
        <v>0</v>
      </c>
      <c r="Q104" s="23">
        <f t="shared" si="57"/>
        <v>92670</v>
      </c>
      <c r="R104" s="10">
        <f t="shared" si="58"/>
        <v>7000</v>
      </c>
      <c r="S104" s="10">
        <f t="shared" si="59"/>
        <v>43680</v>
      </c>
      <c r="T104" s="10">
        <f t="shared" si="60"/>
        <v>39060</v>
      </c>
      <c r="U104" s="10">
        <f t="shared" si="61"/>
        <v>0</v>
      </c>
      <c r="V104" s="10">
        <f t="shared" si="62"/>
        <v>89740</v>
      </c>
      <c r="W104" s="28">
        <f t="shared" si="63"/>
        <v>15050</v>
      </c>
      <c r="X104" s="28">
        <f t="shared" si="64"/>
        <v>53760</v>
      </c>
      <c r="Y104" s="28">
        <f t="shared" si="65"/>
        <v>81840</v>
      </c>
      <c r="Z104" s="28">
        <f t="shared" si="66"/>
        <v>0</v>
      </c>
      <c r="AA104" s="28">
        <f t="shared" si="67"/>
        <v>150650</v>
      </c>
      <c r="AB104" s="34">
        <v>35</v>
      </c>
      <c r="AC104" s="34">
        <v>23</v>
      </c>
      <c r="AD104" s="34">
        <v>19</v>
      </c>
      <c r="AE104" s="34">
        <v>9</v>
      </c>
      <c r="AF104" s="34">
        <v>18</v>
      </c>
      <c r="AG104" s="34">
        <v>20</v>
      </c>
      <c r="AH104" s="34">
        <v>23</v>
      </c>
      <c r="AI104" s="32">
        <f t="shared" si="72"/>
        <v>112</v>
      </c>
      <c r="AJ104" s="34">
        <v>39</v>
      </c>
      <c r="AK104" s="34">
        <v>29</v>
      </c>
      <c r="AL104" s="34">
        <v>25</v>
      </c>
      <c r="AM104" s="34">
        <v>0</v>
      </c>
      <c r="AN104" s="34">
        <v>0</v>
      </c>
      <c r="AO104" s="34">
        <v>0</v>
      </c>
      <c r="AP104" s="32">
        <f t="shared" si="68"/>
        <v>93</v>
      </c>
      <c r="AQ104" s="32">
        <f t="shared" si="71"/>
        <v>240</v>
      </c>
      <c r="AR104" s="35">
        <f t="shared" si="48"/>
        <v>7000</v>
      </c>
      <c r="AS104" s="35">
        <f t="shared" si="73"/>
        <v>17365</v>
      </c>
      <c r="AT104" s="33">
        <f t="shared" si="74"/>
        <v>6878</v>
      </c>
      <c r="AU104" s="33">
        <f t="shared" si="75"/>
        <v>3321</v>
      </c>
      <c r="AV104" s="35">
        <f t="shared" si="76"/>
        <v>14814</v>
      </c>
      <c r="AW104" s="33">
        <f t="shared" si="77"/>
        <v>8040</v>
      </c>
      <c r="AX104" s="33">
        <f t="shared" si="78"/>
        <v>11017</v>
      </c>
      <c r="AY104" s="35">
        <f t="shared" si="79"/>
        <v>61435</v>
      </c>
      <c r="AZ104" s="35">
        <f t="shared" si="80"/>
        <v>36036</v>
      </c>
      <c r="BA104" s="35">
        <f t="shared" si="81"/>
        <v>4901</v>
      </c>
      <c r="BB104" s="35">
        <f t="shared" si="82"/>
        <v>4200</v>
      </c>
      <c r="BC104" s="35">
        <f t="shared" si="83"/>
        <v>0</v>
      </c>
      <c r="BD104" s="35">
        <f t="shared" si="84"/>
        <v>0</v>
      </c>
      <c r="BE104" s="35">
        <f t="shared" si="85"/>
        <v>0</v>
      </c>
      <c r="BF104" s="35">
        <f t="shared" si="86"/>
        <v>45137</v>
      </c>
      <c r="BG104" s="35">
        <f t="shared" si="87"/>
        <v>113572</v>
      </c>
      <c r="BH104" s="36">
        <f t="shared" si="88"/>
        <v>1137432</v>
      </c>
      <c r="BI104" s="47">
        <f t="shared" si="89"/>
        <v>1137432</v>
      </c>
      <c r="BJ104" s="47">
        <f t="shared" si="89"/>
        <v>1137432</v>
      </c>
      <c r="BK104" s="47">
        <f t="shared" si="89"/>
        <v>1137432</v>
      </c>
      <c r="BL104" s="50">
        <f t="shared" si="69"/>
        <v>4549728</v>
      </c>
      <c r="BM104" s="80"/>
      <c r="BN104" s="59"/>
      <c r="BO104" s="77"/>
      <c r="BP104" s="68"/>
      <c r="BQ104" s="77"/>
      <c r="BR104" s="90">
        <v>1</v>
      </c>
      <c r="BS104" s="68"/>
      <c r="BT104" s="98"/>
      <c r="BU104" s="68"/>
      <c r="BV104" s="98"/>
      <c r="BW104" s="101"/>
      <c r="BX104" s="94">
        <v>1</v>
      </c>
      <c r="BY104" s="101"/>
      <c r="BZ104" s="101"/>
      <c r="CA104" s="68"/>
      <c r="CB104" s="68"/>
      <c r="CC104" s="69"/>
    </row>
    <row r="105" spans="1:81" ht="23.25">
      <c r="A105" s="11">
        <v>97</v>
      </c>
      <c r="B105" s="41" t="s">
        <v>111</v>
      </c>
      <c r="C105" s="17">
        <v>9</v>
      </c>
      <c r="D105" s="17">
        <v>36</v>
      </c>
      <c r="E105" s="17">
        <v>0</v>
      </c>
      <c r="F105" s="17">
        <v>0</v>
      </c>
      <c r="G105" s="18">
        <f t="shared" si="70"/>
        <v>45</v>
      </c>
      <c r="H105" s="21">
        <f>SUM(C105*2200)</f>
        <v>19800</v>
      </c>
      <c r="I105" s="21">
        <f>SUM(D105*2400)</f>
        <v>86400</v>
      </c>
      <c r="J105" s="21">
        <f t="shared" si="50"/>
        <v>0</v>
      </c>
      <c r="K105" s="21">
        <f t="shared" si="51"/>
        <v>0</v>
      </c>
      <c r="L105" s="21">
        <f t="shared" si="52"/>
        <v>106200</v>
      </c>
      <c r="M105" s="23">
        <f t="shared" si="53"/>
        <v>2700</v>
      </c>
      <c r="N105" s="23">
        <f t="shared" si="54"/>
        <v>12960</v>
      </c>
      <c r="O105" s="23">
        <f t="shared" si="55"/>
        <v>0</v>
      </c>
      <c r="P105" s="23">
        <f t="shared" si="56"/>
        <v>0</v>
      </c>
      <c r="Q105" s="23">
        <f t="shared" si="57"/>
        <v>15660</v>
      </c>
      <c r="R105" s="10">
        <f t="shared" si="58"/>
        <v>1800</v>
      </c>
      <c r="S105" s="10">
        <f t="shared" si="59"/>
        <v>14040</v>
      </c>
      <c r="T105" s="10">
        <f t="shared" si="60"/>
        <v>0</v>
      </c>
      <c r="U105" s="10">
        <f t="shared" si="61"/>
        <v>0</v>
      </c>
      <c r="V105" s="10">
        <f t="shared" si="62"/>
        <v>15840</v>
      </c>
      <c r="W105" s="28">
        <f t="shared" si="63"/>
        <v>3870</v>
      </c>
      <c r="X105" s="28">
        <f t="shared" si="64"/>
        <v>17280</v>
      </c>
      <c r="Y105" s="28">
        <f t="shared" si="65"/>
        <v>0</v>
      </c>
      <c r="Z105" s="28">
        <f t="shared" si="66"/>
        <v>0</v>
      </c>
      <c r="AA105" s="28">
        <f t="shared" si="67"/>
        <v>21150</v>
      </c>
      <c r="AB105" s="34">
        <v>9</v>
      </c>
      <c r="AC105" s="34">
        <v>7</v>
      </c>
      <c r="AD105" s="34">
        <v>7</v>
      </c>
      <c r="AE105" s="34">
        <v>9</v>
      </c>
      <c r="AF105" s="34">
        <v>5</v>
      </c>
      <c r="AG105" s="34">
        <v>5</v>
      </c>
      <c r="AH105" s="34">
        <v>3</v>
      </c>
      <c r="AI105" s="32">
        <f t="shared" si="72"/>
        <v>36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2">
        <f t="shared" si="68"/>
        <v>0</v>
      </c>
      <c r="AQ105" s="32">
        <f t="shared" si="71"/>
        <v>45</v>
      </c>
      <c r="AR105" s="35">
        <f t="shared" si="48"/>
        <v>1800</v>
      </c>
      <c r="AS105" s="35">
        <f t="shared" si="73"/>
        <v>5285</v>
      </c>
      <c r="AT105" s="33">
        <f t="shared" si="74"/>
        <v>2534</v>
      </c>
      <c r="AU105" s="33">
        <f t="shared" si="75"/>
        <v>3321</v>
      </c>
      <c r="AV105" s="35">
        <f t="shared" si="76"/>
        <v>4115</v>
      </c>
      <c r="AW105" s="33">
        <f t="shared" si="77"/>
        <v>2010</v>
      </c>
      <c r="AX105" s="33">
        <f t="shared" si="78"/>
        <v>1437</v>
      </c>
      <c r="AY105" s="35">
        <f t="shared" si="79"/>
        <v>18702</v>
      </c>
      <c r="AZ105" s="35">
        <f t="shared" si="80"/>
        <v>0</v>
      </c>
      <c r="BA105" s="35">
        <f t="shared" si="81"/>
        <v>0</v>
      </c>
      <c r="BB105" s="35">
        <f t="shared" si="82"/>
        <v>0</v>
      </c>
      <c r="BC105" s="35">
        <f t="shared" si="83"/>
        <v>0</v>
      </c>
      <c r="BD105" s="35">
        <f t="shared" si="84"/>
        <v>0</v>
      </c>
      <c r="BE105" s="35">
        <f t="shared" si="85"/>
        <v>0</v>
      </c>
      <c r="BF105" s="35">
        <f t="shared" si="86"/>
        <v>0</v>
      </c>
      <c r="BG105" s="35">
        <f t="shared" si="87"/>
        <v>20502</v>
      </c>
      <c r="BH105" s="36">
        <f t="shared" si="88"/>
        <v>179352</v>
      </c>
      <c r="BI105" s="47">
        <f t="shared" si="89"/>
        <v>179352</v>
      </c>
      <c r="BJ105" s="47">
        <f t="shared" si="89"/>
        <v>179352</v>
      </c>
      <c r="BK105" s="47">
        <f t="shared" si="89"/>
        <v>179352</v>
      </c>
      <c r="BL105" s="50">
        <f t="shared" si="69"/>
        <v>717408</v>
      </c>
      <c r="BM105" s="80"/>
      <c r="BN105" s="59"/>
      <c r="BO105" s="77"/>
      <c r="BP105" s="68"/>
      <c r="BQ105" s="77"/>
      <c r="BR105" s="90"/>
      <c r="BS105" s="68"/>
      <c r="BT105" s="98"/>
      <c r="BU105" s="68"/>
      <c r="BV105" s="98"/>
      <c r="BW105" s="101"/>
      <c r="BX105" s="94">
        <v>1</v>
      </c>
      <c r="BY105" s="101"/>
      <c r="BZ105" s="101"/>
      <c r="CA105" s="68"/>
      <c r="CB105" s="68"/>
      <c r="CC105" s="69"/>
    </row>
    <row r="106" spans="1:81" ht="69.75">
      <c r="A106" s="40">
        <v>98</v>
      </c>
      <c r="B106" s="41" t="s">
        <v>112</v>
      </c>
      <c r="C106" s="17">
        <v>25</v>
      </c>
      <c r="D106" s="17">
        <v>236</v>
      </c>
      <c r="E106" s="17">
        <v>0</v>
      </c>
      <c r="F106" s="17">
        <v>0</v>
      </c>
      <c r="G106" s="18">
        <f t="shared" si="70"/>
        <v>261</v>
      </c>
      <c r="H106" s="21">
        <f>C106*1700</f>
        <v>42500</v>
      </c>
      <c r="I106" s="21">
        <f>D106*1900</f>
        <v>448400</v>
      </c>
      <c r="J106" s="21">
        <f t="shared" si="50"/>
        <v>0</v>
      </c>
      <c r="K106" s="21">
        <f t="shared" si="51"/>
        <v>0</v>
      </c>
      <c r="L106" s="21">
        <f t="shared" si="52"/>
        <v>490900</v>
      </c>
      <c r="M106" s="23">
        <f t="shared" si="53"/>
        <v>7500</v>
      </c>
      <c r="N106" s="23">
        <f t="shared" si="54"/>
        <v>84960</v>
      </c>
      <c r="O106" s="23">
        <f t="shared" si="55"/>
        <v>0</v>
      </c>
      <c r="P106" s="23">
        <f t="shared" si="56"/>
        <v>0</v>
      </c>
      <c r="Q106" s="23">
        <f t="shared" si="57"/>
        <v>92460</v>
      </c>
      <c r="R106" s="10">
        <f t="shared" si="58"/>
        <v>5000</v>
      </c>
      <c r="S106" s="10">
        <f t="shared" si="59"/>
        <v>92040</v>
      </c>
      <c r="T106" s="10">
        <f t="shared" si="60"/>
        <v>0</v>
      </c>
      <c r="U106" s="10">
        <f t="shared" si="61"/>
        <v>0</v>
      </c>
      <c r="V106" s="10">
        <f t="shared" si="62"/>
        <v>97040</v>
      </c>
      <c r="W106" s="28">
        <f t="shared" si="63"/>
        <v>10750</v>
      </c>
      <c r="X106" s="28">
        <f t="shared" si="64"/>
        <v>113280</v>
      </c>
      <c r="Y106" s="28">
        <f t="shared" si="65"/>
        <v>0</v>
      </c>
      <c r="Z106" s="28">
        <f t="shared" si="66"/>
        <v>0</v>
      </c>
      <c r="AA106" s="28">
        <f t="shared" si="67"/>
        <v>124030</v>
      </c>
      <c r="AB106" s="34">
        <v>25</v>
      </c>
      <c r="AC106" s="34">
        <v>31</v>
      </c>
      <c r="AD106" s="34">
        <v>36</v>
      </c>
      <c r="AE106" s="34">
        <v>34</v>
      </c>
      <c r="AF106" s="34">
        <v>36</v>
      </c>
      <c r="AG106" s="34">
        <v>43</v>
      </c>
      <c r="AH106" s="34">
        <v>56</v>
      </c>
      <c r="AI106" s="32">
        <f t="shared" si="72"/>
        <v>236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2">
        <f t="shared" si="68"/>
        <v>0</v>
      </c>
      <c r="AQ106" s="32">
        <f t="shared" si="71"/>
        <v>261</v>
      </c>
      <c r="AR106" s="35">
        <f t="shared" si="48"/>
        <v>5000</v>
      </c>
      <c r="AS106" s="35">
        <f t="shared" si="73"/>
        <v>23405</v>
      </c>
      <c r="AT106" s="33">
        <f t="shared" si="74"/>
        <v>13032</v>
      </c>
      <c r="AU106" s="33">
        <f t="shared" si="75"/>
        <v>12546</v>
      </c>
      <c r="AV106" s="35">
        <f t="shared" si="76"/>
        <v>29628</v>
      </c>
      <c r="AW106" s="33">
        <f t="shared" si="77"/>
        <v>17286</v>
      </c>
      <c r="AX106" s="33">
        <f t="shared" si="78"/>
        <v>26824</v>
      </c>
      <c r="AY106" s="35">
        <f t="shared" si="79"/>
        <v>122721</v>
      </c>
      <c r="AZ106" s="35">
        <f t="shared" si="80"/>
        <v>0</v>
      </c>
      <c r="BA106" s="35">
        <f t="shared" si="81"/>
        <v>0</v>
      </c>
      <c r="BB106" s="35">
        <f t="shared" si="82"/>
        <v>0</v>
      </c>
      <c r="BC106" s="35">
        <f t="shared" si="83"/>
        <v>0</v>
      </c>
      <c r="BD106" s="35">
        <f t="shared" si="84"/>
        <v>0</v>
      </c>
      <c r="BE106" s="35">
        <f t="shared" si="85"/>
        <v>0</v>
      </c>
      <c r="BF106" s="35">
        <f t="shared" si="86"/>
        <v>0</v>
      </c>
      <c r="BG106" s="35">
        <f t="shared" si="87"/>
        <v>127721</v>
      </c>
      <c r="BH106" s="36">
        <f t="shared" si="88"/>
        <v>932151</v>
      </c>
      <c r="BI106" s="47">
        <f t="shared" si="89"/>
        <v>932151</v>
      </c>
      <c r="BJ106" s="47">
        <f t="shared" si="89"/>
        <v>932151</v>
      </c>
      <c r="BK106" s="47">
        <f t="shared" si="89"/>
        <v>932151</v>
      </c>
      <c r="BL106" s="50">
        <f t="shared" si="69"/>
        <v>3728604</v>
      </c>
      <c r="BM106" s="80">
        <v>1</v>
      </c>
      <c r="BN106" s="62" t="s">
        <v>177</v>
      </c>
      <c r="BO106" s="77"/>
      <c r="BP106" s="68"/>
      <c r="BQ106" s="77"/>
      <c r="BR106" s="90"/>
      <c r="BS106" s="68"/>
      <c r="BT106" s="98"/>
      <c r="BU106" s="68"/>
      <c r="BV106" s="98"/>
      <c r="BW106" s="101"/>
      <c r="BX106" s="94">
        <v>1</v>
      </c>
      <c r="BY106" s="94">
        <v>11</v>
      </c>
      <c r="BZ106" s="94">
        <v>1</v>
      </c>
      <c r="CA106" s="68"/>
      <c r="CB106" s="68"/>
      <c r="CC106" s="70"/>
    </row>
    <row r="107" spans="1:81" ht="23.25">
      <c r="A107" s="40">
        <v>99</v>
      </c>
      <c r="B107" s="41" t="s">
        <v>113</v>
      </c>
      <c r="C107" s="17">
        <v>21</v>
      </c>
      <c r="D107" s="17">
        <v>53</v>
      </c>
      <c r="E107" s="17">
        <v>0</v>
      </c>
      <c r="F107" s="17">
        <v>0</v>
      </c>
      <c r="G107" s="18">
        <f aca="true" t="shared" si="90" ref="G107:G112">SUM(C107:F107)</f>
        <v>74</v>
      </c>
      <c r="H107" s="21">
        <f aca="true" t="shared" si="91" ref="H107:H112">SUM(C107*2200)</f>
        <v>46200</v>
      </c>
      <c r="I107" s="21">
        <f aca="true" t="shared" si="92" ref="I107:I112">SUM(D107*2400)</f>
        <v>127200</v>
      </c>
      <c r="J107" s="21">
        <f t="shared" si="50"/>
        <v>0</v>
      </c>
      <c r="K107" s="21">
        <f t="shared" si="51"/>
        <v>0</v>
      </c>
      <c r="L107" s="21">
        <f t="shared" si="52"/>
        <v>173400</v>
      </c>
      <c r="M107" s="23">
        <f t="shared" si="53"/>
        <v>6300</v>
      </c>
      <c r="N107" s="23">
        <f t="shared" si="54"/>
        <v>19080</v>
      </c>
      <c r="O107" s="23">
        <f t="shared" si="55"/>
        <v>0</v>
      </c>
      <c r="P107" s="23">
        <f t="shared" si="56"/>
        <v>0</v>
      </c>
      <c r="Q107" s="23">
        <f t="shared" si="57"/>
        <v>25380</v>
      </c>
      <c r="R107" s="10">
        <f t="shared" si="58"/>
        <v>4200</v>
      </c>
      <c r="S107" s="10">
        <f t="shared" si="59"/>
        <v>20670</v>
      </c>
      <c r="T107" s="10">
        <f t="shared" si="60"/>
        <v>0</v>
      </c>
      <c r="U107" s="10">
        <f t="shared" si="61"/>
        <v>0</v>
      </c>
      <c r="V107" s="10">
        <f t="shared" si="62"/>
        <v>24870</v>
      </c>
      <c r="W107" s="28">
        <f t="shared" si="63"/>
        <v>9030</v>
      </c>
      <c r="X107" s="28">
        <f t="shared" si="64"/>
        <v>25440</v>
      </c>
      <c r="Y107" s="28">
        <f t="shared" si="65"/>
        <v>0</v>
      </c>
      <c r="Z107" s="28">
        <f t="shared" si="66"/>
        <v>0</v>
      </c>
      <c r="AA107" s="28">
        <f t="shared" si="67"/>
        <v>34470</v>
      </c>
      <c r="AB107" s="34">
        <v>21</v>
      </c>
      <c r="AC107" s="34">
        <v>12</v>
      </c>
      <c r="AD107" s="34">
        <v>8</v>
      </c>
      <c r="AE107" s="34">
        <v>10</v>
      </c>
      <c r="AF107" s="34">
        <v>6</v>
      </c>
      <c r="AG107" s="34">
        <v>9</v>
      </c>
      <c r="AH107" s="34">
        <v>8</v>
      </c>
      <c r="AI107" s="32">
        <f t="shared" si="72"/>
        <v>53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2">
        <f t="shared" si="68"/>
        <v>0</v>
      </c>
      <c r="AQ107" s="32">
        <f t="shared" si="71"/>
        <v>74</v>
      </c>
      <c r="AR107" s="35">
        <f t="shared" si="48"/>
        <v>4200</v>
      </c>
      <c r="AS107" s="35">
        <f t="shared" si="73"/>
        <v>9060</v>
      </c>
      <c r="AT107" s="33">
        <f t="shared" si="74"/>
        <v>2896</v>
      </c>
      <c r="AU107" s="33">
        <f t="shared" si="75"/>
        <v>3690</v>
      </c>
      <c r="AV107" s="35">
        <f t="shared" si="76"/>
        <v>4938</v>
      </c>
      <c r="AW107" s="33">
        <f t="shared" si="77"/>
        <v>3618</v>
      </c>
      <c r="AX107" s="33">
        <f t="shared" si="78"/>
        <v>3832</v>
      </c>
      <c r="AY107" s="35">
        <f t="shared" si="79"/>
        <v>28034</v>
      </c>
      <c r="AZ107" s="35">
        <f t="shared" si="80"/>
        <v>0</v>
      </c>
      <c r="BA107" s="35">
        <f t="shared" si="81"/>
        <v>0</v>
      </c>
      <c r="BB107" s="35">
        <f t="shared" si="82"/>
        <v>0</v>
      </c>
      <c r="BC107" s="35">
        <f t="shared" si="83"/>
        <v>0</v>
      </c>
      <c r="BD107" s="35">
        <f t="shared" si="84"/>
        <v>0</v>
      </c>
      <c r="BE107" s="35">
        <f t="shared" si="85"/>
        <v>0</v>
      </c>
      <c r="BF107" s="35">
        <f t="shared" si="86"/>
        <v>0</v>
      </c>
      <c r="BG107" s="35">
        <f t="shared" si="87"/>
        <v>32234</v>
      </c>
      <c r="BH107" s="36">
        <f t="shared" si="88"/>
        <v>290354</v>
      </c>
      <c r="BI107" s="47">
        <f t="shared" si="89"/>
        <v>290354</v>
      </c>
      <c r="BJ107" s="47">
        <f t="shared" si="89"/>
        <v>290354</v>
      </c>
      <c r="BK107" s="47">
        <f t="shared" si="89"/>
        <v>290354</v>
      </c>
      <c r="BL107" s="50">
        <f t="shared" si="69"/>
        <v>1161416</v>
      </c>
      <c r="BM107" s="80"/>
      <c r="BN107" s="59"/>
      <c r="BO107" s="77"/>
      <c r="BP107" s="68"/>
      <c r="BQ107" s="77"/>
      <c r="BR107" s="90"/>
      <c r="BS107" s="68"/>
      <c r="BT107" s="98"/>
      <c r="BU107" s="68"/>
      <c r="BV107" s="98"/>
      <c r="BW107" s="101"/>
      <c r="BX107" s="94">
        <v>1</v>
      </c>
      <c r="BY107" s="101"/>
      <c r="BZ107" s="101"/>
      <c r="CA107" s="68"/>
      <c r="CB107" s="68"/>
      <c r="CC107" s="69"/>
    </row>
    <row r="108" spans="1:81" ht="23.25">
      <c r="A108" s="11">
        <v>100</v>
      </c>
      <c r="B108" s="41" t="s">
        <v>114</v>
      </c>
      <c r="C108" s="17">
        <v>23</v>
      </c>
      <c r="D108" s="17">
        <v>34</v>
      </c>
      <c r="E108" s="17">
        <v>0</v>
      </c>
      <c r="F108" s="17">
        <v>0</v>
      </c>
      <c r="G108" s="18">
        <f t="shared" si="90"/>
        <v>57</v>
      </c>
      <c r="H108" s="21">
        <f t="shared" si="91"/>
        <v>50600</v>
      </c>
      <c r="I108" s="21">
        <f t="shared" si="92"/>
        <v>81600</v>
      </c>
      <c r="J108" s="21">
        <f t="shared" si="50"/>
        <v>0</v>
      </c>
      <c r="K108" s="21">
        <f t="shared" si="51"/>
        <v>0</v>
      </c>
      <c r="L108" s="21">
        <f t="shared" si="52"/>
        <v>132200</v>
      </c>
      <c r="M108" s="23">
        <f t="shared" si="53"/>
        <v>6900</v>
      </c>
      <c r="N108" s="23">
        <f t="shared" si="54"/>
        <v>12240</v>
      </c>
      <c r="O108" s="23">
        <f t="shared" si="55"/>
        <v>0</v>
      </c>
      <c r="P108" s="23">
        <f t="shared" si="56"/>
        <v>0</v>
      </c>
      <c r="Q108" s="23">
        <f t="shared" si="57"/>
        <v>19140</v>
      </c>
      <c r="R108" s="10">
        <f t="shared" si="58"/>
        <v>4600</v>
      </c>
      <c r="S108" s="10">
        <f t="shared" si="59"/>
        <v>13260</v>
      </c>
      <c r="T108" s="10">
        <f t="shared" si="60"/>
        <v>0</v>
      </c>
      <c r="U108" s="10">
        <f t="shared" si="61"/>
        <v>0</v>
      </c>
      <c r="V108" s="10">
        <f t="shared" si="62"/>
        <v>17860</v>
      </c>
      <c r="W108" s="28">
        <f t="shared" si="63"/>
        <v>9890</v>
      </c>
      <c r="X108" s="28">
        <f t="shared" si="64"/>
        <v>16320</v>
      </c>
      <c r="Y108" s="28">
        <f t="shared" si="65"/>
        <v>0</v>
      </c>
      <c r="Z108" s="28">
        <f t="shared" si="66"/>
        <v>0</v>
      </c>
      <c r="AA108" s="28">
        <f t="shared" si="67"/>
        <v>26210</v>
      </c>
      <c r="AB108" s="34">
        <v>23</v>
      </c>
      <c r="AC108" s="34">
        <v>4</v>
      </c>
      <c r="AD108" s="34">
        <v>8</v>
      </c>
      <c r="AE108" s="34">
        <v>2</v>
      </c>
      <c r="AF108" s="34">
        <v>6</v>
      </c>
      <c r="AG108" s="34">
        <v>8</v>
      </c>
      <c r="AH108" s="34">
        <v>6</v>
      </c>
      <c r="AI108" s="32">
        <f t="shared" si="72"/>
        <v>34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2">
        <f t="shared" si="68"/>
        <v>0</v>
      </c>
      <c r="AQ108" s="32">
        <f t="shared" si="71"/>
        <v>57</v>
      </c>
      <c r="AR108" s="35">
        <f t="shared" si="48"/>
        <v>4600</v>
      </c>
      <c r="AS108" s="35">
        <f t="shared" si="73"/>
        <v>3020</v>
      </c>
      <c r="AT108" s="33">
        <f t="shared" si="74"/>
        <v>2896</v>
      </c>
      <c r="AU108" s="33">
        <f t="shared" si="75"/>
        <v>738</v>
      </c>
      <c r="AV108" s="35">
        <f t="shared" si="76"/>
        <v>4938</v>
      </c>
      <c r="AW108" s="33">
        <f t="shared" si="77"/>
        <v>3216</v>
      </c>
      <c r="AX108" s="33">
        <f t="shared" si="78"/>
        <v>2874</v>
      </c>
      <c r="AY108" s="35">
        <f t="shared" si="79"/>
        <v>17682</v>
      </c>
      <c r="AZ108" s="35">
        <f t="shared" si="80"/>
        <v>0</v>
      </c>
      <c r="BA108" s="35">
        <f t="shared" si="81"/>
        <v>0</v>
      </c>
      <c r="BB108" s="35">
        <f t="shared" si="82"/>
        <v>0</v>
      </c>
      <c r="BC108" s="35">
        <f t="shared" si="83"/>
        <v>0</v>
      </c>
      <c r="BD108" s="35">
        <f t="shared" si="84"/>
        <v>0</v>
      </c>
      <c r="BE108" s="35">
        <f t="shared" si="85"/>
        <v>0</v>
      </c>
      <c r="BF108" s="35">
        <f t="shared" si="86"/>
        <v>0</v>
      </c>
      <c r="BG108" s="35">
        <f t="shared" si="87"/>
        <v>22282</v>
      </c>
      <c r="BH108" s="36">
        <f t="shared" si="88"/>
        <v>217692</v>
      </c>
      <c r="BI108" s="47">
        <f t="shared" si="89"/>
        <v>217692</v>
      </c>
      <c r="BJ108" s="47">
        <f t="shared" si="89"/>
        <v>217692</v>
      </c>
      <c r="BK108" s="47">
        <f t="shared" si="89"/>
        <v>217692</v>
      </c>
      <c r="BL108" s="50">
        <f t="shared" si="69"/>
        <v>870768</v>
      </c>
      <c r="BM108" s="80"/>
      <c r="BN108" s="59"/>
      <c r="BO108" s="77"/>
      <c r="BP108" s="68"/>
      <c r="BQ108" s="77"/>
      <c r="BR108" s="90"/>
      <c r="BS108" s="68"/>
      <c r="BT108" s="98"/>
      <c r="BU108" s="68"/>
      <c r="BV108" s="98"/>
      <c r="BW108" s="101"/>
      <c r="BX108" s="94">
        <v>1</v>
      </c>
      <c r="BY108" s="101"/>
      <c r="BZ108" s="101"/>
      <c r="CA108" s="68"/>
      <c r="CB108" s="68"/>
      <c r="CC108" s="69"/>
    </row>
    <row r="109" spans="1:81" ht="23.25">
      <c r="A109" s="11">
        <v>101</v>
      </c>
      <c r="B109" s="41" t="s">
        <v>115</v>
      </c>
      <c r="C109" s="17">
        <v>8</v>
      </c>
      <c r="D109" s="17">
        <v>28</v>
      </c>
      <c r="E109" s="17">
        <v>0</v>
      </c>
      <c r="F109" s="17">
        <v>0</v>
      </c>
      <c r="G109" s="18">
        <f t="shared" si="90"/>
        <v>36</v>
      </c>
      <c r="H109" s="21">
        <f t="shared" si="91"/>
        <v>17600</v>
      </c>
      <c r="I109" s="21">
        <f t="shared" si="92"/>
        <v>67200</v>
      </c>
      <c r="J109" s="21">
        <f t="shared" si="50"/>
        <v>0</v>
      </c>
      <c r="K109" s="21">
        <f t="shared" si="51"/>
        <v>0</v>
      </c>
      <c r="L109" s="21">
        <f t="shared" si="52"/>
        <v>84800</v>
      </c>
      <c r="M109" s="23">
        <f t="shared" si="53"/>
        <v>2400</v>
      </c>
      <c r="N109" s="23">
        <f t="shared" si="54"/>
        <v>10080</v>
      </c>
      <c r="O109" s="23">
        <f t="shared" si="55"/>
        <v>0</v>
      </c>
      <c r="P109" s="23">
        <f t="shared" si="56"/>
        <v>0</v>
      </c>
      <c r="Q109" s="23">
        <f t="shared" si="57"/>
        <v>12480</v>
      </c>
      <c r="R109" s="10">
        <f t="shared" si="58"/>
        <v>1600</v>
      </c>
      <c r="S109" s="10">
        <f t="shared" si="59"/>
        <v>10920</v>
      </c>
      <c r="T109" s="10">
        <f t="shared" si="60"/>
        <v>0</v>
      </c>
      <c r="U109" s="10">
        <f t="shared" si="61"/>
        <v>0</v>
      </c>
      <c r="V109" s="10">
        <f t="shared" si="62"/>
        <v>12520</v>
      </c>
      <c r="W109" s="28">
        <f t="shared" si="63"/>
        <v>3440</v>
      </c>
      <c r="X109" s="28">
        <f t="shared" si="64"/>
        <v>13440</v>
      </c>
      <c r="Y109" s="28">
        <f t="shared" si="65"/>
        <v>0</v>
      </c>
      <c r="Z109" s="28">
        <f t="shared" si="66"/>
        <v>0</v>
      </c>
      <c r="AA109" s="28">
        <f t="shared" si="67"/>
        <v>16880</v>
      </c>
      <c r="AB109" s="34">
        <v>8</v>
      </c>
      <c r="AC109" s="34">
        <v>3</v>
      </c>
      <c r="AD109" s="34">
        <v>6</v>
      </c>
      <c r="AE109" s="34">
        <v>2</v>
      </c>
      <c r="AF109" s="34">
        <v>5</v>
      </c>
      <c r="AG109" s="34">
        <v>3</v>
      </c>
      <c r="AH109" s="34">
        <v>9</v>
      </c>
      <c r="AI109" s="32">
        <f t="shared" si="72"/>
        <v>28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2">
        <f t="shared" si="68"/>
        <v>0</v>
      </c>
      <c r="AQ109" s="32">
        <f t="shared" si="71"/>
        <v>36</v>
      </c>
      <c r="AR109" s="35">
        <f t="shared" si="48"/>
        <v>1600</v>
      </c>
      <c r="AS109" s="35">
        <f t="shared" si="73"/>
        <v>2265</v>
      </c>
      <c r="AT109" s="33">
        <f t="shared" si="74"/>
        <v>2172</v>
      </c>
      <c r="AU109" s="33">
        <f t="shared" si="75"/>
        <v>738</v>
      </c>
      <c r="AV109" s="35">
        <f t="shared" si="76"/>
        <v>4115</v>
      </c>
      <c r="AW109" s="33">
        <f t="shared" si="77"/>
        <v>1206</v>
      </c>
      <c r="AX109" s="33">
        <f t="shared" si="78"/>
        <v>4311</v>
      </c>
      <c r="AY109" s="35">
        <f t="shared" si="79"/>
        <v>14807</v>
      </c>
      <c r="AZ109" s="35">
        <f t="shared" si="80"/>
        <v>0</v>
      </c>
      <c r="BA109" s="35">
        <f t="shared" si="81"/>
        <v>0</v>
      </c>
      <c r="BB109" s="35">
        <f t="shared" si="82"/>
        <v>0</v>
      </c>
      <c r="BC109" s="35">
        <f t="shared" si="83"/>
        <v>0</v>
      </c>
      <c r="BD109" s="35">
        <f t="shared" si="84"/>
        <v>0</v>
      </c>
      <c r="BE109" s="35">
        <f t="shared" si="85"/>
        <v>0</v>
      </c>
      <c r="BF109" s="35">
        <f t="shared" si="86"/>
        <v>0</v>
      </c>
      <c r="BG109" s="35">
        <f t="shared" si="87"/>
        <v>16407</v>
      </c>
      <c r="BH109" s="36">
        <f t="shared" si="88"/>
        <v>143087</v>
      </c>
      <c r="BI109" s="47">
        <f aca="true" t="shared" si="93" ref="BI109:BK112">SUM(BH109)</f>
        <v>143087</v>
      </c>
      <c r="BJ109" s="47">
        <f t="shared" si="93"/>
        <v>143087</v>
      </c>
      <c r="BK109" s="47">
        <f t="shared" si="93"/>
        <v>143087</v>
      </c>
      <c r="BL109" s="50">
        <f t="shared" si="69"/>
        <v>572348</v>
      </c>
      <c r="BM109" s="80"/>
      <c r="BN109" s="59"/>
      <c r="BO109" s="77"/>
      <c r="BP109" s="68"/>
      <c r="BQ109" s="77"/>
      <c r="BR109" s="90"/>
      <c r="BS109" s="68"/>
      <c r="BT109" s="98"/>
      <c r="BU109" s="68"/>
      <c r="BV109" s="98"/>
      <c r="BW109" s="101"/>
      <c r="BX109" s="94">
        <v>1</v>
      </c>
      <c r="BY109" s="101"/>
      <c r="BZ109" s="101"/>
      <c r="CA109" s="68"/>
      <c r="CB109" s="68"/>
      <c r="CC109" s="69"/>
    </row>
    <row r="110" spans="1:81" ht="23.25">
      <c r="A110" s="11">
        <v>102</v>
      </c>
      <c r="B110" s="41" t="s">
        <v>116</v>
      </c>
      <c r="C110" s="17">
        <v>18</v>
      </c>
      <c r="D110" s="17">
        <v>80</v>
      </c>
      <c r="E110" s="17">
        <v>0</v>
      </c>
      <c r="F110" s="17">
        <v>0</v>
      </c>
      <c r="G110" s="18">
        <f t="shared" si="90"/>
        <v>98</v>
      </c>
      <c r="H110" s="21">
        <f t="shared" si="91"/>
        <v>39600</v>
      </c>
      <c r="I110" s="21">
        <f t="shared" si="92"/>
        <v>192000</v>
      </c>
      <c r="J110" s="21">
        <f t="shared" si="50"/>
        <v>0</v>
      </c>
      <c r="K110" s="21">
        <f t="shared" si="51"/>
        <v>0</v>
      </c>
      <c r="L110" s="21">
        <f t="shared" si="52"/>
        <v>231600</v>
      </c>
      <c r="M110" s="23">
        <f t="shared" si="53"/>
        <v>5400</v>
      </c>
      <c r="N110" s="23">
        <f t="shared" si="54"/>
        <v>28800</v>
      </c>
      <c r="O110" s="23">
        <f t="shared" si="55"/>
        <v>0</v>
      </c>
      <c r="P110" s="23">
        <f t="shared" si="56"/>
        <v>0</v>
      </c>
      <c r="Q110" s="23">
        <f t="shared" si="57"/>
        <v>34200</v>
      </c>
      <c r="R110" s="10">
        <f t="shared" si="58"/>
        <v>3600</v>
      </c>
      <c r="S110" s="10">
        <f t="shared" si="59"/>
        <v>31200</v>
      </c>
      <c r="T110" s="10">
        <f t="shared" si="60"/>
        <v>0</v>
      </c>
      <c r="U110" s="10">
        <f t="shared" si="61"/>
        <v>0</v>
      </c>
      <c r="V110" s="10">
        <f t="shared" si="62"/>
        <v>34800</v>
      </c>
      <c r="W110" s="28">
        <f t="shared" si="63"/>
        <v>7740</v>
      </c>
      <c r="X110" s="28">
        <f t="shared" si="64"/>
        <v>38400</v>
      </c>
      <c r="Y110" s="28">
        <f t="shared" si="65"/>
        <v>0</v>
      </c>
      <c r="Z110" s="28">
        <f t="shared" si="66"/>
        <v>0</v>
      </c>
      <c r="AA110" s="28">
        <f t="shared" si="67"/>
        <v>46140</v>
      </c>
      <c r="AB110" s="34">
        <v>18</v>
      </c>
      <c r="AC110" s="34">
        <v>14</v>
      </c>
      <c r="AD110" s="34">
        <v>20</v>
      </c>
      <c r="AE110" s="34">
        <v>14</v>
      </c>
      <c r="AF110" s="34">
        <v>10</v>
      </c>
      <c r="AG110" s="34">
        <v>10</v>
      </c>
      <c r="AH110" s="34">
        <v>12</v>
      </c>
      <c r="AI110" s="32">
        <f t="shared" si="72"/>
        <v>80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2">
        <f t="shared" si="68"/>
        <v>0</v>
      </c>
      <c r="AQ110" s="32">
        <f t="shared" si="71"/>
        <v>98</v>
      </c>
      <c r="AR110" s="35">
        <f t="shared" si="48"/>
        <v>3600</v>
      </c>
      <c r="AS110" s="35">
        <f t="shared" si="73"/>
        <v>10570</v>
      </c>
      <c r="AT110" s="33">
        <f t="shared" si="74"/>
        <v>7240</v>
      </c>
      <c r="AU110" s="33">
        <f t="shared" si="75"/>
        <v>5166</v>
      </c>
      <c r="AV110" s="35">
        <f t="shared" si="76"/>
        <v>8230</v>
      </c>
      <c r="AW110" s="33">
        <f t="shared" si="77"/>
        <v>4020</v>
      </c>
      <c r="AX110" s="33">
        <f t="shared" si="78"/>
        <v>5748</v>
      </c>
      <c r="AY110" s="35">
        <f t="shared" si="79"/>
        <v>40974</v>
      </c>
      <c r="AZ110" s="35">
        <f t="shared" si="80"/>
        <v>0</v>
      </c>
      <c r="BA110" s="35">
        <f t="shared" si="81"/>
        <v>0</v>
      </c>
      <c r="BB110" s="35">
        <f t="shared" si="82"/>
        <v>0</v>
      </c>
      <c r="BC110" s="35">
        <f t="shared" si="83"/>
        <v>0</v>
      </c>
      <c r="BD110" s="35">
        <f t="shared" si="84"/>
        <v>0</v>
      </c>
      <c r="BE110" s="35">
        <f t="shared" si="85"/>
        <v>0</v>
      </c>
      <c r="BF110" s="35">
        <f t="shared" si="86"/>
        <v>0</v>
      </c>
      <c r="BG110" s="35">
        <f t="shared" si="87"/>
        <v>44574</v>
      </c>
      <c r="BH110" s="36">
        <f t="shared" si="88"/>
        <v>391314</v>
      </c>
      <c r="BI110" s="47">
        <f t="shared" si="93"/>
        <v>391314</v>
      </c>
      <c r="BJ110" s="47">
        <f t="shared" si="93"/>
        <v>391314</v>
      </c>
      <c r="BK110" s="47">
        <f t="shared" si="93"/>
        <v>391314</v>
      </c>
      <c r="BL110" s="50">
        <f t="shared" si="69"/>
        <v>1565256</v>
      </c>
      <c r="BM110" s="80"/>
      <c r="BN110" s="59"/>
      <c r="BO110" s="77"/>
      <c r="BP110" s="77">
        <v>1</v>
      </c>
      <c r="BQ110" s="77"/>
      <c r="BR110" s="90"/>
      <c r="BS110" s="68"/>
      <c r="BT110" s="98"/>
      <c r="BU110" s="68"/>
      <c r="BV110" s="98"/>
      <c r="BW110" s="101"/>
      <c r="BX110" s="94">
        <v>1</v>
      </c>
      <c r="BY110" s="101"/>
      <c r="BZ110" s="101"/>
      <c r="CA110" s="68"/>
      <c r="CB110" s="68"/>
      <c r="CC110" s="69"/>
    </row>
    <row r="111" spans="1:81" ht="23.25">
      <c r="A111" s="40">
        <v>103</v>
      </c>
      <c r="B111" s="41" t="s">
        <v>117</v>
      </c>
      <c r="C111" s="17">
        <v>10</v>
      </c>
      <c r="D111" s="17">
        <v>31</v>
      </c>
      <c r="E111" s="17">
        <v>0</v>
      </c>
      <c r="F111" s="17">
        <v>0</v>
      </c>
      <c r="G111" s="18">
        <f t="shared" si="90"/>
        <v>41</v>
      </c>
      <c r="H111" s="21">
        <f t="shared" si="91"/>
        <v>22000</v>
      </c>
      <c r="I111" s="21">
        <f t="shared" si="92"/>
        <v>74400</v>
      </c>
      <c r="J111" s="21">
        <f t="shared" si="50"/>
        <v>0</v>
      </c>
      <c r="K111" s="21">
        <f t="shared" si="51"/>
        <v>0</v>
      </c>
      <c r="L111" s="21">
        <f t="shared" si="52"/>
        <v>96400</v>
      </c>
      <c r="M111" s="23">
        <f t="shared" si="53"/>
        <v>3000</v>
      </c>
      <c r="N111" s="23">
        <f t="shared" si="54"/>
        <v>11160</v>
      </c>
      <c r="O111" s="23">
        <f t="shared" si="55"/>
        <v>0</v>
      </c>
      <c r="P111" s="23">
        <f t="shared" si="56"/>
        <v>0</v>
      </c>
      <c r="Q111" s="23">
        <f t="shared" si="57"/>
        <v>14160</v>
      </c>
      <c r="R111" s="10">
        <f t="shared" si="58"/>
        <v>2000</v>
      </c>
      <c r="S111" s="10">
        <f t="shared" si="59"/>
        <v>12090</v>
      </c>
      <c r="T111" s="10">
        <f t="shared" si="60"/>
        <v>0</v>
      </c>
      <c r="U111" s="10">
        <f t="shared" si="61"/>
        <v>0</v>
      </c>
      <c r="V111" s="10">
        <f t="shared" si="62"/>
        <v>14090</v>
      </c>
      <c r="W111" s="28">
        <f t="shared" si="63"/>
        <v>4300</v>
      </c>
      <c r="X111" s="28">
        <f t="shared" si="64"/>
        <v>14880</v>
      </c>
      <c r="Y111" s="28">
        <f t="shared" si="65"/>
        <v>0</v>
      </c>
      <c r="Z111" s="28">
        <f t="shared" si="66"/>
        <v>0</v>
      </c>
      <c r="AA111" s="28">
        <f t="shared" si="67"/>
        <v>19180</v>
      </c>
      <c r="AB111" s="34">
        <v>10</v>
      </c>
      <c r="AC111" s="34">
        <v>4</v>
      </c>
      <c r="AD111" s="34">
        <v>3</v>
      </c>
      <c r="AE111" s="34">
        <v>3</v>
      </c>
      <c r="AF111" s="34">
        <v>4</v>
      </c>
      <c r="AG111" s="34">
        <v>10</v>
      </c>
      <c r="AH111" s="34">
        <v>7</v>
      </c>
      <c r="AI111" s="32">
        <f t="shared" si="72"/>
        <v>31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2">
        <f t="shared" si="68"/>
        <v>0</v>
      </c>
      <c r="AQ111" s="32">
        <f t="shared" si="71"/>
        <v>41</v>
      </c>
      <c r="AR111" s="35">
        <f t="shared" si="48"/>
        <v>2000</v>
      </c>
      <c r="AS111" s="35">
        <f t="shared" si="73"/>
        <v>3020</v>
      </c>
      <c r="AT111" s="33">
        <f t="shared" si="74"/>
        <v>1086</v>
      </c>
      <c r="AU111" s="33">
        <f t="shared" si="75"/>
        <v>1107</v>
      </c>
      <c r="AV111" s="35">
        <f t="shared" si="76"/>
        <v>3292</v>
      </c>
      <c r="AW111" s="33">
        <f t="shared" si="77"/>
        <v>4020</v>
      </c>
      <c r="AX111" s="33">
        <f t="shared" si="78"/>
        <v>3353</v>
      </c>
      <c r="AY111" s="35">
        <f t="shared" si="79"/>
        <v>15878</v>
      </c>
      <c r="AZ111" s="35">
        <f t="shared" si="80"/>
        <v>0</v>
      </c>
      <c r="BA111" s="35">
        <f t="shared" si="81"/>
        <v>0</v>
      </c>
      <c r="BB111" s="35">
        <f t="shared" si="82"/>
        <v>0</v>
      </c>
      <c r="BC111" s="35">
        <f t="shared" si="83"/>
        <v>0</v>
      </c>
      <c r="BD111" s="35">
        <f t="shared" si="84"/>
        <v>0</v>
      </c>
      <c r="BE111" s="35">
        <f t="shared" si="85"/>
        <v>0</v>
      </c>
      <c r="BF111" s="35">
        <f t="shared" si="86"/>
        <v>0</v>
      </c>
      <c r="BG111" s="35">
        <f t="shared" si="87"/>
        <v>17878</v>
      </c>
      <c r="BH111" s="36">
        <f t="shared" si="88"/>
        <v>161708</v>
      </c>
      <c r="BI111" s="47">
        <f t="shared" si="93"/>
        <v>161708</v>
      </c>
      <c r="BJ111" s="47">
        <f t="shared" si="93"/>
        <v>161708</v>
      </c>
      <c r="BK111" s="47">
        <f t="shared" si="93"/>
        <v>161708</v>
      </c>
      <c r="BL111" s="50">
        <f t="shared" si="69"/>
        <v>646832</v>
      </c>
      <c r="BM111" s="80"/>
      <c r="BN111" s="59"/>
      <c r="BO111" s="77"/>
      <c r="BP111" s="68"/>
      <c r="BQ111" s="77"/>
      <c r="BR111" s="90"/>
      <c r="BS111" s="68"/>
      <c r="BT111" s="98"/>
      <c r="BU111" s="68"/>
      <c r="BV111" s="98"/>
      <c r="BW111" s="101"/>
      <c r="BX111" s="94">
        <v>1</v>
      </c>
      <c r="BY111" s="101"/>
      <c r="BZ111" s="101"/>
      <c r="CA111" s="68"/>
      <c r="CB111" s="68"/>
      <c r="CC111" s="69"/>
    </row>
    <row r="112" spans="1:81" ht="23.25">
      <c r="A112" s="40">
        <v>104</v>
      </c>
      <c r="B112" s="41" t="s">
        <v>118</v>
      </c>
      <c r="C112" s="17">
        <v>17</v>
      </c>
      <c r="D112" s="17">
        <v>68</v>
      </c>
      <c r="E112" s="17">
        <v>0</v>
      </c>
      <c r="F112" s="17">
        <v>0</v>
      </c>
      <c r="G112" s="18">
        <f t="shared" si="90"/>
        <v>85</v>
      </c>
      <c r="H112" s="21">
        <f t="shared" si="91"/>
        <v>37400</v>
      </c>
      <c r="I112" s="21">
        <f t="shared" si="92"/>
        <v>163200</v>
      </c>
      <c r="J112" s="21">
        <f t="shared" si="50"/>
        <v>0</v>
      </c>
      <c r="K112" s="21">
        <f t="shared" si="51"/>
        <v>0</v>
      </c>
      <c r="L112" s="21">
        <f t="shared" si="52"/>
        <v>200600</v>
      </c>
      <c r="M112" s="23">
        <f t="shared" si="53"/>
        <v>5100</v>
      </c>
      <c r="N112" s="23">
        <f t="shared" si="54"/>
        <v>24480</v>
      </c>
      <c r="O112" s="23">
        <f t="shared" si="55"/>
        <v>0</v>
      </c>
      <c r="P112" s="23">
        <f t="shared" si="56"/>
        <v>0</v>
      </c>
      <c r="Q112" s="23">
        <f t="shared" si="57"/>
        <v>29580</v>
      </c>
      <c r="R112" s="10">
        <f t="shared" si="58"/>
        <v>3400</v>
      </c>
      <c r="S112" s="10">
        <f t="shared" si="59"/>
        <v>26520</v>
      </c>
      <c r="T112" s="10">
        <f t="shared" si="60"/>
        <v>0</v>
      </c>
      <c r="U112" s="10">
        <f t="shared" si="61"/>
        <v>0</v>
      </c>
      <c r="V112" s="10">
        <f t="shared" si="62"/>
        <v>29920</v>
      </c>
      <c r="W112" s="28">
        <f t="shared" si="63"/>
        <v>7310</v>
      </c>
      <c r="X112" s="28">
        <f t="shared" si="64"/>
        <v>32640</v>
      </c>
      <c r="Y112" s="28">
        <f t="shared" si="65"/>
        <v>0</v>
      </c>
      <c r="Z112" s="28">
        <f t="shared" si="66"/>
        <v>0</v>
      </c>
      <c r="AA112" s="28">
        <f t="shared" si="67"/>
        <v>39950</v>
      </c>
      <c r="AB112" s="34">
        <v>17</v>
      </c>
      <c r="AC112" s="34">
        <v>11</v>
      </c>
      <c r="AD112" s="34">
        <v>19</v>
      </c>
      <c r="AE112" s="34">
        <v>16</v>
      </c>
      <c r="AF112" s="34">
        <v>8</v>
      </c>
      <c r="AG112" s="34">
        <v>8</v>
      </c>
      <c r="AH112" s="34">
        <v>6</v>
      </c>
      <c r="AI112" s="32">
        <f t="shared" si="72"/>
        <v>68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2">
        <f t="shared" si="68"/>
        <v>0</v>
      </c>
      <c r="AQ112" s="32">
        <f t="shared" si="71"/>
        <v>85</v>
      </c>
      <c r="AR112" s="35">
        <f t="shared" si="48"/>
        <v>3400</v>
      </c>
      <c r="AS112" s="35">
        <f t="shared" si="73"/>
        <v>8305</v>
      </c>
      <c r="AT112" s="33">
        <f t="shared" si="74"/>
        <v>6878</v>
      </c>
      <c r="AU112" s="33">
        <f t="shared" si="75"/>
        <v>5904</v>
      </c>
      <c r="AV112" s="35">
        <f t="shared" si="76"/>
        <v>6584</v>
      </c>
      <c r="AW112" s="33">
        <f t="shared" si="77"/>
        <v>3216</v>
      </c>
      <c r="AX112" s="33">
        <f t="shared" si="78"/>
        <v>2874</v>
      </c>
      <c r="AY112" s="35">
        <f t="shared" si="79"/>
        <v>33761</v>
      </c>
      <c r="AZ112" s="35">
        <f t="shared" si="80"/>
        <v>0</v>
      </c>
      <c r="BA112" s="35">
        <f t="shared" si="81"/>
        <v>0</v>
      </c>
      <c r="BB112" s="35">
        <f t="shared" si="82"/>
        <v>0</v>
      </c>
      <c r="BC112" s="35">
        <f t="shared" si="83"/>
        <v>0</v>
      </c>
      <c r="BD112" s="35">
        <f t="shared" si="84"/>
        <v>0</v>
      </c>
      <c r="BE112" s="35">
        <f t="shared" si="85"/>
        <v>0</v>
      </c>
      <c r="BF112" s="35">
        <f t="shared" si="86"/>
        <v>0</v>
      </c>
      <c r="BG112" s="35">
        <f t="shared" si="87"/>
        <v>37161</v>
      </c>
      <c r="BH112" s="36">
        <f t="shared" si="88"/>
        <v>337211</v>
      </c>
      <c r="BI112" s="47">
        <f t="shared" si="93"/>
        <v>337211</v>
      </c>
      <c r="BJ112" s="47">
        <f t="shared" si="93"/>
        <v>337211</v>
      </c>
      <c r="BK112" s="47">
        <f t="shared" si="93"/>
        <v>337211</v>
      </c>
      <c r="BL112" s="57">
        <f t="shared" si="69"/>
        <v>1348844</v>
      </c>
      <c r="BM112" s="81"/>
      <c r="BN112" s="60"/>
      <c r="BO112" s="78"/>
      <c r="BP112" s="71"/>
      <c r="BQ112" s="78"/>
      <c r="BR112" s="91"/>
      <c r="BS112" s="71"/>
      <c r="BT112" s="99"/>
      <c r="BU112" s="71"/>
      <c r="BV112" s="99"/>
      <c r="BW112" s="102"/>
      <c r="BX112" s="94">
        <v>1</v>
      </c>
      <c r="BY112" s="102"/>
      <c r="BZ112" s="102"/>
      <c r="CA112" s="71"/>
      <c r="CB112" s="71"/>
      <c r="CC112" s="72"/>
    </row>
    <row r="113" spans="1:81" ht="23.25">
      <c r="A113" s="157" t="s">
        <v>8</v>
      </c>
      <c r="B113" s="158"/>
      <c r="C113" s="19">
        <f aca="true" t="shared" si="94" ref="C113:AH113">SUM(C9:C112)</f>
        <v>2776</v>
      </c>
      <c r="D113" s="19">
        <f t="shared" si="94"/>
        <v>10865</v>
      </c>
      <c r="E113" s="19">
        <f t="shared" si="94"/>
        <v>1043</v>
      </c>
      <c r="F113" s="19">
        <f t="shared" si="94"/>
        <v>0</v>
      </c>
      <c r="G113" s="19">
        <f t="shared" si="94"/>
        <v>14684</v>
      </c>
      <c r="H113" s="22">
        <f t="shared" si="94"/>
        <v>5326700</v>
      </c>
      <c r="I113" s="22">
        <f t="shared" si="94"/>
        <v>22361500</v>
      </c>
      <c r="J113" s="22">
        <f t="shared" si="94"/>
        <v>4529500</v>
      </c>
      <c r="K113" s="22">
        <f t="shared" si="94"/>
        <v>0</v>
      </c>
      <c r="L113" s="22">
        <f t="shared" si="94"/>
        <v>32217700</v>
      </c>
      <c r="M113" s="14">
        <f t="shared" si="94"/>
        <v>832800</v>
      </c>
      <c r="N113" s="14">
        <f t="shared" si="94"/>
        <v>3911400</v>
      </c>
      <c r="O113" s="14">
        <f t="shared" si="94"/>
        <v>469350</v>
      </c>
      <c r="P113" s="14">
        <f t="shared" si="94"/>
        <v>0</v>
      </c>
      <c r="Q113" s="14">
        <f t="shared" si="94"/>
        <v>5213550</v>
      </c>
      <c r="R113" s="2">
        <f t="shared" si="94"/>
        <v>555200</v>
      </c>
      <c r="S113" s="2">
        <f t="shared" si="94"/>
        <v>4237350</v>
      </c>
      <c r="T113" s="2">
        <f t="shared" si="94"/>
        <v>438060</v>
      </c>
      <c r="U113" s="2">
        <f t="shared" si="94"/>
        <v>0</v>
      </c>
      <c r="V113" s="2">
        <f t="shared" si="94"/>
        <v>5230610</v>
      </c>
      <c r="W113" s="29">
        <f t="shared" si="94"/>
        <v>1193680</v>
      </c>
      <c r="X113" s="29">
        <f t="shared" si="94"/>
        <v>5215200</v>
      </c>
      <c r="Y113" s="29">
        <f t="shared" si="94"/>
        <v>917840</v>
      </c>
      <c r="Z113" s="29">
        <f t="shared" si="94"/>
        <v>0</v>
      </c>
      <c r="AA113" s="29">
        <f t="shared" si="94"/>
        <v>7326720</v>
      </c>
      <c r="AB113" s="30">
        <f t="shared" si="94"/>
        <v>2776</v>
      </c>
      <c r="AC113" s="30">
        <f t="shared" si="94"/>
        <v>1734</v>
      </c>
      <c r="AD113" s="30">
        <f t="shared" si="94"/>
        <v>1735</v>
      </c>
      <c r="AE113" s="30">
        <f t="shared" si="94"/>
        <v>1712</v>
      </c>
      <c r="AF113" s="30">
        <f t="shared" si="94"/>
        <v>1878</v>
      </c>
      <c r="AG113" s="30">
        <f t="shared" si="94"/>
        <v>1882</v>
      </c>
      <c r="AH113" s="30">
        <f t="shared" si="94"/>
        <v>1924</v>
      </c>
      <c r="AI113" s="30">
        <f aca="true" t="shared" si="95" ref="AI113:BH113">SUM(AI9:AI112)</f>
        <v>10865</v>
      </c>
      <c r="AJ113" s="30">
        <f t="shared" si="95"/>
        <v>381</v>
      </c>
      <c r="AK113" s="30">
        <f t="shared" si="95"/>
        <v>359</v>
      </c>
      <c r="AL113" s="30">
        <f t="shared" si="95"/>
        <v>303</v>
      </c>
      <c r="AM113" s="30">
        <f t="shared" si="95"/>
        <v>0</v>
      </c>
      <c r="AN113" s="30">
        <f t="shared" si="95"/>
        <v>0</v>
      </c>
      <c r="AO113" s="30">
        <f t="shared" si="95"/>
        <v>0</v>
      </c>
      <c r="AP113" s="30">
        <f t="shared" si="95"/>
        <v>1043</v>
      </c>
      <c r="AQ113" s="30">
        <f t="shared" si="95"/>
        <v>14684</v>
      </c>
      <c r="AR113" s="30">
        <f t="shared" si="95"/>
        <v>555200</v>
      </c>
      <c r="AS113" s="30">
        <f t="shared" si="95"/>
        <v>1309170</v>
      </c>
      <c r="AT113" s="30">
        <f t="shared" si="95"/>
        <v>628070</v>
      </c>
      <c r="AU113" s="30">
        <f t="shared" si="95"/>
        <v>631728</v>
      </c>
      <c r="AV113" s="30">
        <f t="shared" si="95"/>
        <v>1545594</v>
      </c>
      <c r="AW113" s="30">
        <f t="shared" si="95"/>
        <v>756564</v>
      </c>
      <c r="AX113" s="30">
        <f t="shared" si="95"/>
        <v>921596</v>
      </c>
      <c r="AY113" s="30">
        <f t="shared" si="95"/>
        <v>5792722</v>
      </c>
      <c r="AZ113" s="30">
        <f t="shared" si="95"/>
        <v>352044</v>
      </c>
      <c r="BA113" s="30">
        <f t="shared" si="95"/>
        <v>60671</v>
      </c>
      <c r="BB113" s="30">
        <f t="shared" si="95"/>
        <v>50904</v>
      </c>
      <c r="BC113" s="30">
        <f t="shared" si="95"/>
        <v>0</v>
      </c>
      <c r="BD113" s="30">
        <f t="shared" si="95"/>
        <v>0</v>
      </c>
      <c r="BE113" s="30">
        <f t="shared" si="95"/>
        <v>0</v>
      </c>
      <c r="BF113" s="30">
        <f t="shared" si="95"/>
        <v>463619</v>
      </c>
      <c r="BG113" s="30">
        <f t="shared" si="95"/>
        <v>6811541</v>
      </c>
      <c r="BH113" s="37">
        <f t="shared" si="95"/>
        <v>56800121</v>
      </c>
      <c r="BI113" s="48">
        <f>SUM(BI9:BI112)</f>
        <v>56800121</v>
      </c>
      <c r="BJ113" s="48">
        <f>SUM(BJ9:BJ112)</f>
        <v>56800121</v>
      </c>
      <c r="BK113" s="48">
        <f>SUM(BK9:BK112)</f>
        <v>56800121</v>
      </c>
      <c r="BL113" s="58">
        <f t="shared" si="69"/>
        <v>227200484</v>
      </c>
      <c r="BM113" s="82">
        <f>SUM(BM9:BM112)</f>
        <v>9</v>
      </c>
      <c r="BN113" s="61"/>
      <c r="BO113" s="79">
        <f aca="true" t="shared" si="96" ref="BO113:BU113">SUM(BO9:BO112)</f>
        <v>1</v>
      </c>
      <c r="BP113" s="79">
        <f t="shared" si="96"/>
        <v>3</v>
      </c>
      <c r="BQ113" s="79">
        <f t="shared" si="96"/>
        <v>13</v>
      </c>
      <c r="BR113" s="92">
        <f t="shared" si="96"/>
        <v>7</v>
      </c>
      <c r="BS113" s="79">
        <f t="shared" si="96"/>
        <v>3</v>
      </c>
      <c r="BT113" s="92">
        <f t="shared" si="96"/>
        <v>1</v>
      </c>
      <c r="BU113" s="79">
        <f t="shared" si="96"/>
        <v>2</v>
      </c>
      <c r="BV113" s="92">
        <f>SUM(BV9:BV112)</f>
        <v>2</v>
      </c>
      <c r="BW113" s="95">
        <f>SUM(BW9:BW112)</f>
        <v>4</v>
      </c>
      <c r="BX113" s="95">
        <f>SUM(BX9:BX112)</f>
        <v>100</v>
      </c>
      <c r="BY113" s="95"/>
      <c r="BZ113" s="95">
        <v>12</v>
      </c>
      <c r="CA113" s="73"/>
      <c r="CB113" s="73"/>
      <c r="CC113" s="74"/>
    </row>
    <row r="115" spans="8:78" ht="23.25">
      <c r="H115" s="42" t="s">
        <v>148</v>
      </c>
      <c r="BR115" s="75" t="s">
        <v>190</v>
      </c>
      <c r="BV115" s="63" t="s">
        <v>73</v>
      </c>
      <c r="BZ115" s="63" t="s">
        <v>202</v>
      </c>
    </row>
    <row r="116" spans="4:74" ht="23.25">
      <c r="D116" s="5"/>
      <c r="H116" s="1" t="s">
        <v>149</v>
      </c>
      <c r="BR116" s="75" t="s">
        <v>73</v>
      </c>
      <c r="BV116" s="63" t="s">
        <v>119</v>
      </c>
    </row>
    <row r="117" spans="4:70" ht="23.25">
      <c r="D117" s="5"/>
      <c r="H117" s="1" t="s">
        <v>150</v>
      </c>
      <c r="BR117" s="75" t="s">
        <v>119</v>
      </c>
    </row>
    <row r="118" spans="4:70" ht="23.25">
      <c r="D118" s="5"/>
      <c r="BR118" s="75" t="s">
        <v>103</v>
      </c>
    </row>
    <row r="119" ht="23.25">
      <c r="BR119" s="75" t="s">
        <v>104</v>
      </c>
    </row>
    <row r="120" ht="23.25">
      <c r="BR120" s="75" t="s">
        <v>50</v>
      </c>
    </row>
  </sheetData>
  <sheetProtection/>
  <mergeCells count="36">
    <mergeCell ref="BI6:BK6"/>
    <mergeCell ref="BL5:BL6"/>
    <mergeCell ref="BI5:BK5"/>
    <mergeCell ref="A113:B113"/>
    <mergeCell ref="H5:L5"/>
    <mergeCell ref="C5:G6"/>
    <mergeCell ref="M5:Q5"/>
    <mergeCell ref="R5:V5"/>
    <mergeCell ref="W5:AA5"/>
    <mergeCell ref="A5:A8"/>
    <mergeCell ref="AS6:AY7"/>
    <mergeCell ref="B5:B8"/>
    <mergeCell ref="C7:G7"/>
    <mergeCell ref="R6:V6"/>
    <mergeCell ref="H6:L6"/>
    <mergeCell ref="M6:Q6"/>
    <mergeCell ref="W6:AA6"/>
    <mergeCell ref="CC5:CC8"/>
    <mergeCell ref="BM5:BN8"/>
    <mergeCell ref="AZ6:BF7"/>
    <mergeCell ref="BG6:BG8"/>
    <mergeCell ref="AB5:BG5"/>
    <mergeCell ref="AB6:AB8"/>
    <mergeCell ref="AC6:AI7"/>
    <mergeCell ref="AQ6:AQ8"/>
    <mergeCell ref="AJ6:AP7"/>
    <mergeCell ref="AR6:AR8"/>
    <mergeCell ref="BV5:BV8"/>
    <mergeCell ref="BW5:BX5"/>
    <mergeCell ref="BW6:BX6"/>
    <mergeCell ref="BY5:BZ5"/>
    <mergeCell ref="BY6:BZ6"/>
    <mergeCell ref="BO6:BQ6"/>
    <mergeCell ref="BO7:BQ7"/>
    <mergeCell ref="BO5:BQ5"/>
    <mergeCell ref="BS5:BS8"/>
  </mergeCells>
  <printOptions/>
  <pageMargins left="0.75" right="0.75" top="1" bottom="1" header="0.5" footer="0.5"/>
  <pageSetup horizontalDpi="600" verticalDpi="600" orientation="portrait" paperSize="9" r:id="rId1"/>
  <ignoredErrors>
    <ignoredError sqref="H18:I18 H29:J29 H32:I32 H36:I36 H42:I42 H48:J48 H50:J50 H54:I54 H56:I56 H60:I60 H62:I62 H68:I68 H72:I72 H76:I76 H91:I91 H99:I99 H104:I104 H106:I106 J13 J22 J37 H49:J49 H51:J51 H55:J55" formula="1"/>
    <ignoredError sqref="AI9:AI52 AP18 AI53:AI55 AP52 AI56:AI99 AI100:AI112 AP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Win.Stolen.2009</dc:creator>
  <cp:keywords/>
  <dc:description/>
  <cp:lastModifiedBy>Student</cp:lastModifiedBy>
  <cp:lastPrinted>2009-12-30T04:40:42Z</cp:lastPrinted>
  <dcterms:created xsi:type="dcterms:W3CDTF">2009-12-29T08:56:40Z</dcterms:created>
  <dcterms:modified xsi:type="dcterms:W3CDTF">2012-11-21T03:20:20Z</dcterms:modified>
  <cp:category/>
  <cp:version/>
  <cp:contentType/>
  <cp:contentStatus/>
</cp:coreProperties>
</file>