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activeTab="0"/>
  </bookViews>
  <sheets>
    <sheet name="กล 1" sheetId="1" r:id="rId1"/>
  </sheets>
  <externalReferences>
    <externalReference r:id="rId4"/>
    <externalReference r:id="rId5"/>
  </externalReferences>
  <definedNames>
    <definedName name="_xlnm.Print_Titles" localSheetId="0">'กล 1'!$4:$6</definedName>
    <definedName name="ฤ310" localSheetId="0">'[1]แบบที่ 2'!#REF!</definedName>
    <definedName name="ฤ310">'[1]แบบที่ 2'!#REF!</definedName>
  </definedNames>
  <calcPr fullCalcOnLoad="1"/>
</workbook>
</file>

<file path=xl/sharedStrings.xml><?xml version="1.0" encoding="utf-8"?>
<sst xmlns="http://schemas.openxmlformats.org/spreadsheetml/2006/main" count="1982" uniqueCount="1463">
  <si>
    <t>แผนปฏิบัติการปีงบประมาณ  พ.ศ.  2558</t>
  </si>
  <si>
    <t>เป้าหมาย</t>
  </si>
  <si>
    <t>ตัวชี้วัด</t>
  </si>
  <si>
    <t xml:space="preserve">  งบประมาณ ปี 2558  จำแนกตามงบรายจ่าย</t>
  </si>
  <si>
    <t>จัดสรร/ดำเนินงาน</t>
  </si>
  <si>
    <t>ไตรมาส</t>
  </si>
  <si>
    <t>แหล่งเงิน</t>
  </si>
  <si>
    <t>หน่วยงานรับผิดชอบ</t>
  </si>
  <si>
    <t>ยุทธศาสตร์</t>
  </si>
  <si>
    <t>รวม</t>
  </si>
  <si>
    <t>งบดำเนินงาน</t>
  </si>
  <si>
    <t>งบลงทุน</t>
  </si>
  <si>
    <t>งบ
เงินอุดหนุน</t>
  </si>
  <si>
    <t>งบรายจ่ายอื่น</t>
  </si>
  <si>
    <t>สพฐ.</t>
  </si>
  <si>
    <t>สพป./สพม.</t>
  </si>
  <si>
    <t>สถานศึกษา</t>
  </si>
  <si>
    <t>รวมทั้งสิ้น</t>
  </si>
  <si>
    <t>รวมโอนทั้งสิ้น</t>
  </si>
  <si>
    <t>คิดเป็น</t>
  </si>
  <si>
    <t>1.ร.ร.ศูนย์เด็กฯต้นแบบ/ ศูนย์เครือข่าย</t>
  </si>
  <si>
    <t xml:space="preserve"> 1-2</t>
  </si>
  <si>
    <t>/อนุบาลประจำเขต พท. 2,059 ร.ร.</t>
  </si>
  <si>
    <t>2.ร.ร.ปฐมวัยที่ไม่ผ่านการ</t>
  </si>
  <si>
    <t>ประกันคุณภาพภายในและภายนอก</t>
  </si>
  <si>
    <t>2.ร.ร.ปฐมวัยที่ไม่ผ่านการประกันคุณภาพ</t>
  </si>
  <si>
    <t>3.ผู้ปกครอง 273,160  ครอบครัว</t>
  </si>
  <si>
    <t>ภายในและภายนอก</t>
  </si>
  <si>
    <t>3.ผู้ปกครอง 273,160   ครอบครัว</t>
  </si>
  <si>
    <t>5.ผู้บริหาร ร.ร.ศูนย์เด็กฯ/เครือข่าย/อนุบาลประจำเขต พท.ทุกคน</t>
  </si>
  <si>
    <t>6.ครูศูนย์เด็กฯ/เครือข่าย/อนุบาลประจำเขต พท.ทุกคน</t>
  </si>
  <si>
    <t>1-2</t>
  </si>
  <si>
    <t>2.ร้อยละ ร.ร.ปฐมวัยที่ไม่ผ่านการประเมิน</t>
  </si>
  <si>
    <t>3.ร้อยละผู้ปกครองฯ</t>
  </si>
  <si>
    <t>4.ร้อยละศึกษานิเทศก์</t>
  </si>
  <si>
    <t xml:space="preserve"> 4</t>
  </si>
  <si>
    <t>โครงการเพิ่มประสิทธิผลกลยุทธ์</t>
  </si>
  <si>
    <t>สกบ.</t>
  </si>
  <si>
    <t>โรงเรียนเข้าร่วมโครงการ 11,065 โรง</t>
  </si>
  <si>
    <t>โรงเรียนที่เข้าร่วมโครงการผ่านการประเมิน ร้อยละ 80</t>
  </si>
  <si>
    <t>1) พัฒนาวิทยากรแกนนำโครงการ "บ้านนักวิทยาศาสตร์น้อยประเทศไทย" (LNและLT) (400 คน)</t>
  </si>
  <si>
    <t>ศึกษานิเทศก์183 คน ครูแกนนำ 183 คน</t>
  </si>
  <si>
    <t>2</t>
  </si>
  <si>
    <t>2) พัฒนาสร้างความเข็มแข็งแกนนำด้านวิทยาศาสตร์และโครงงานบ้านนักวิทยาศาสตร์น้อย 4 ภูมิภาค</t>
  </si>
  <si>
    <t>ศึกษานิเทศก์ 400 คน ครูแกนนำ 400 คน</t>
  </si>
  <si>
    <t xml:space="preserve">3) จัดสรรให้ สพป.ขยายโรงเรียนบ้านนักวิทยาศาสตร์น้อยประเทศไทย </t>
  </si>
  <si>
    <t>โรงเรียน รุ่นที่ 5 1,000 โรง</t>
  </si>
  <si>
    <t>ครูปฐมวัย 2,000 คน</t>
  </si>
  <si>
    <t>ครูปฐมวัย 22,134 คน</t>
  </si>
  <si>
    <t>โรงเรียน 27,400 โรง</t>
  </si>
  <si>
    <t xml:space="preserve">4) จัดพิมพ์กล่องบ้านนักวิทยาศาสตร์น้อย </t>
  </si>
  <si>
    <t>สื่อบ้านวิทย 1,000 กล่อง</t>
  </si>
  <si>
    <t>5) อบรมพัฒนา LN และ LT ทดแทนที่เกษียณอายุ</t>
  </si>
  <si>
    <t>ศึกษานิเทศก์  ครูแกนนำ 40 คน</t>
  </si>
  <si>
    <t>3</t>
  </si>
  <si>
    <t>1</t>
  </si>
  <si>
    <t>8) การรับตราพระราชทานสัญญลักษณ์บ้านนักวิทยาศาสตร์น้อยประเทศไทย</t>
  </si>
  <si>
    <t>4</t>
  </si>
  <si>
    <t>9) จ้างเจ้าหน้าที่บันทึกข้อมูล</t>
  </si>
  <si>
    <t>จำนวน 1 คน</t>
  </si>
  <si>
    <t>โรงเรียนที่จัดการศึกษาระดับปฐมวัย</t>
  </si>
  <si>
    <t>ร.ร.อนุบาลประจำจังหวัด ประจำเขตพื้นที่ และร.ร.ที่จัดการศึกษาปฐมวัยร่วมเป็นเครือข่ายพัฒนาการจัดการศึกษาปฐมวัย ร้อยละ 80</t>
  </si>
  <si>
    <t xml:space="preserve"> 1) จัดทำเอกสารสร้างความเข้มแข็งให้กับโรงเรียนที่จัดการศึกษาปฐมวัย           </t>
  </si>
  <si>
    <t xml:space="preserve"> 2) จัดสรรให้โรงเรียนอนุบาลประจำจังหวัดเป็นแกนสร้างเครือข่าย</t>
  </si>
  <si>
    <t>โรงเรียนอนุบาลจังหวัดและเขต 264 โรง</t>
  </si>
  <si>
    <t xml:space="preserve"> 3) จัดสรรให้สำนักงานเขตพื้นที่นิเทศติดตามผลการจัดการศึกษาปฐมวัย</t>
  </si>
  <si>
    <t xml:space="preserve"> 4) นิเทศติดตามผลการจัดการศึกษาปฐมวัย (ส่วนกลาง)</t>
  </si>
  <si>
    <t xml:space="preserve">  5) ประชุมปฏิบัติการสรุปผลการจัดการศึกษาปฐมวัย</t>
  </si>
  <si>
    <t>ครูมีสื่อมอนเทสซอริใช้ในการจัดประสบการณ์ ร้อยละ 80</t>
  </si>
  <si>
    <t xml:space="preserve">   1) จัดสรรค่าสื่อ อุปกรณ์ ให้โรงเรียนที่จัดประสบการณ์สำหรับเด็กปฐมวัยตามแนวคิดมอนเทสซอริ</t>
  </si>
  <si>
    <t>โรงเรียนที่สอนมอนเทสซอริ 198 โรง</t>
  </si>
  <si>
    <t xml:space="preserve">    2) จ้างเจ้าหน้าที่บันทึกข้อมูล</t>
  </si>
  <si>
    <t>สวก.</t>
  </si>
  <si>
    <t>5.ร้อยละผู้บริหาร ร.ร.ศูนย์เด็กฯและเครือข่าย/อนุบาลประจำเขต พท.</t>
  </si>
  <si>
    <t xml:space="preserve"> เจ้าหน้าที่จำนวน 1 คน</t>
  </si>
  <si>
    <t xml:space="preserve">    3) นิเทศติดตามผลการจัดการศึกษาปฐมวัย (ส่วนกลาง)</t>
  </si>
  <si>
    <t xml:space="preserve"> การพัฒนาการเรียนการสอนปฐมวัย</t>
  </si>
  <si>
    <t xml:space="preserve">1. พัฒนาการจัดประสบการณ์การเรียนการสอนปฐมวัย </t>
  </si>
  <si>
    <t>1.1 กิจกรรมการพัฒนาการจัดประสบการณ์การเรียนรู้ตามหลักสูตรการศึกษาปฐมวัย</t>
  </si>
  <si>
    <t xml:space="preserve"> 2) จัดพิมพ์เอกสารองค์ความรู้ประสบการณ์การเรียนรู้ตามหลักสูตรการศึกษาปฐมวัย</t>
  </si>
  <si>
    <t xml:space="preserve"> 4) จัดสรรให้ สพป.ต่อยอดการสัมมนาการจัดการศึกษาปฐมวัยแก่ทุกโรงเรียน</t>
  </si>
  <si>
    <t xml:space="preserve"> 3) ประชุมปฎิบัติการสัมมนาประสบการณ์การเรียนรู้ตามหลักสูตรการศึกษาปฐมวัย</t>
  </si>
  <si>
    <t xml:space="preserve"> 1.2 กิจกรรมการพัฒนาพ่อแม่ ผู้ปกครองเด็กปฐมวัยเรื่อง"การอบรมเลี้ยงดูที่สอดคล้องกับค่านิยม 12 ประการ"</t>
  </si>
  <si>
    <t xml:space="preserve">  2) จัดพิมพ์เอกสารการอบรมเลี้ยงดูที่สอดคล้องกับค่านิยม 12 ประการ สำหรับพ่อแม่ผู้ปกครองเด็กปฐมวัย</t>
  </si>
  <si>
    <t xml:space="preserve">  3)  จัดสรรให้ สพป.อบรมพัฒนาพ่อแม่ผู้ปกครองปฐมวัย"การอบรมเลี้ยงดูที่สอดคล้องกับค่านิยม 12 ประการ"</t>
  </si>
  <si>
    <t xml:space="preserve">   1) ประเมินพัฒนาการเด็กปฐมวัย/ร.ร.ศูนย์ฯและอนุบาลเขต </t>
  </si>
  <si>
    <t>1.3 นิเทศติดตามการจัดการศึกษาปฐมวัยและการประเมินผล</t>
  </si>
  <si>
    <t xml:space="preserve"> 1) ประชุมปฎิบัติการพัฒนาองค์ความรู้การจัดประสบการณ์การเรียนรู้ตามหลักสูตรการศึกษาปฐมวัย</t>
  </si>
  <si>
    <t xml:space="preserve">  1) ประชุมปฎิบัติจัดทำชุดพัฒนาพ่อแม่ ผู้ปกครองเด็กปฐมวัยพัฒนาองค์ความรู้การอบรมเลี้ยงดูที่สอดคล้องกับค่านิยม 12 ประการ</t>
  </si>
  <si>
    <t xml:space="preserve">   2) งานนิเทศติดตามผลการจัดการศึกษาปฐมวัย</t>
  </si>
  <si>
    <t>1.4 ส่งเสริมการวิจัยนวัตกรรมการจัดการศึกษาปฐมวัย</t>
  </si>
  <si>
    <t xml:space="preserve">   1) ประชุมปฏิบัติการสัมมนาการส่งเสริมการวิจัยจากส่วนกลาง</t>
  </si>
  <si>
    <t xml:space="preserve">   2) จัดสรรให้โรงเรียนต้นแบบวิจัยนวัตกรรมการจัดการเรียนการสอน</t>
  </si>
  <si>
    <t>1.5 ศึกษาดูงานนวัตกรรมการจัดการศึกษาปฐมวัยประเทศอังกฤษ</t>
  </si>
  <si>
    <t>2. ส่งเสริม สนับสนุน พัฒนาการจัดการเรียนการสอนปฐมวัย ปี 2558</t>
  </si>
  <si>
    <t>2.1 "บ้านนักวิทยาศาสตร์น้อยประเทศไทย"</t>
  </si>
  <si>
    <t>6) อบรมเพิ่มศักยภาพ CT (Core Trainer)</t>
  </si>
  <si>
    <t>7) จัดทำคู่มือการใช้โปรแกรมประเมิน ด้วยระบบ Online</t>
  </si>
  <si>
    <t>6.ร้อยละครูศูนย์เด็กฯ / เครือข่าย/อนุบาลประจำเขต พท.</t>
  </si>
  <si>
    <t>แนวทาง :  นักเรียนระดับก่อนประถมศึกษามีพัฒนาการที่เหมาะสมตามช่วงวัย และได้สมดุล</t>
  </si>
  <si>
    <t>4.ศึกษานิเทศก์จำนวน 183 คน</t>
  </si>
  <si>
    <t>1.ร้อยละ ร.ร. ศูนย์เด็กฯต้นแบบ และร.ร.ศูนย์เด็กฯเครือข่าย/อนุบาลประจำเขตพื้นที่</t>
  </si>
  <si>
    <t>ก่อนประถม/ปฐมวัย</t>
  </si>
  <si>
    <t>คู่มือการใช้โปรแกรมประเมิน 20,000 เล่ม</t>
  </si>
  <si>
    <t xml:space="preserve">     - ประชุมปฎิบัติการประมวลผลและเขียนรายงานการประเมินพัฒนาการเด็กปฐมวัย/ร.ร.ศูนย์ฯและอนุบาลเขต </t>
  </si>
  <si>
    <t xml:space="preserve">     - จัดสรรให้ สพป.ดำเนินการชี้แจงการใช้เครื่องมือประเมิน รรศูนย์และพัฒนาการด็กปฐมวัย</t>
  </si>
  <si>
    <t xml:space="preserve">     - จัดสรรให้ สพป.ประเมินพัฒนาการเด็กปฐมวัย</t>
  </si>
  <si>
    <t xml:space="preserve">     - จัดสรรให้ สพป.ประเมิน ร.ร.ศูนย์ต้นแบบ/เครือข่าย/อนุบาลประจำเขตพื้นที่</t>
  </si>
  <si>
    <t xml:space="preserve">      - จัดสรรให้ สพป.พัฒนามาตรฐานการศึกษาปฐมวัยภายใน ร.ร.ในสังกัด</t>
  </si>
  <si>
    <t xml:space="preserve">      - นิเทศติดตามจากส่วนกลาง</t>
  </si>
  <si>
    <t xml:space="preserve">      - จัดประชุมสัมมนาร่วมกับมูลนิธิสมเด็จพระเทพรัตนราชสุดา</t>
  </si>
  <si>
    <t xml:space="preserve">       - จัดสรรค่าพาหนะ</t>
  </si>
  <si>
    <t xml:space="preserve">     - จัดสรรค่าสื่ออุปกรณ์ในการดำเนินงานโครงการฯ ให้โรงเรียน 1,000 โรง</t>
  </si>
  <si>
    <t xml:space="preserve">     - จัดสรรให้ สพป.อบรมครูผู้สอนโรงเรียนที่ขยายเพิ่ม 1,000 โรงๆ ละ 2 คน</t>
  </si>
  <si>
    <t xml:space="preserve">      - จัดสรรให้ สพป.อบรมครูผู้สอนโรงเรียนที่เข้าร่วมโครงการ "บ้านนักวิทยฯรุ่นที่ 1,2,3,4 (11,067 โรงๆ ละ 2 คน)</t>
  </si>
  <si>
    <t xml:space="preserve">      - จัดสัปดาห์ "บ้านนักวิทยาศาสตร์น้อย" </t>
  </si>
  <si>
    <t xml:space="preserve">    - ประชุมปฏิบัติการจัดทำคู่มือการใช้โปรแกรมประเมิน ด้วยระบบ Online</t>
  </si>
  <si>
    <t xml:space="preserve">   - จัดพิมพ์คู่มือการใช้โปรแกรมประเมิน ด้วยระบบ Online</t>
  </si>
  <si>
    <t xml:space="preserve">      - จัดงานพิธีรับตราพระราชทานฯ</t>
  </si>
  <si>
    <t>1-4</t>
  </si>
  <si>
    <t>2.2 โครงการส่งเสริมสนับสนุนสร้างความเข้มแข็งโรงเรียนที่จัดการศึกษาปฐมวัย</t>
  </si>
  <si>
    <t>2.3 นวัตกรรมการสอนแบบมอนเทสซอริ</t>
  </si>
  <si>
    <t>กลยุทธ์ที่ 1 พัฒนาผู้เรียนทุกระดับทุกประเภท</t>
  </si>
  <si>
    <t>แนวทาง/โครงการ/งาน/กิจกรรม</t>
  </si>
  <si>
    <t xml:space="preserve"> แนวทาง : เร่งรัดการยกระดับผลสัมฤทธิ์ทางการเรียน กลุ่มสาระการเรียนรู้หลัก(กลุ่มสาระการเรียนรู้ภาษาไทย คณิตศาสตร์ วิทยาศาสตร์ สังคมศึกษา ศาสนาและวัฒนธรรม)</t>
  </si>
  <si>
    <t>ยกระดับผลสัมฤทธิ์การเรียนในวิชาหลัก</t>
  </si>
  <si>
    <t>1. โครงการพัฒนาคุณภาพการเรียนการสอนภาษาไทย</t>
  </si>
  <si>
    <t>ภาคบังคับ/ประถม</t>
  </si>
  <si>
    <t>1.1 สร้างเสริมเติมความเข้มแข็งให้ สพป. / สพม.</t>
  </si>
  <si>
    <t xml:space="preserve">1. ผู้บริหาร  ศึกษานิเทศก์  สพป. / สพม. รวม 225 แห่ง </t>
  </si>
  <si>
    <t>1. ร้อยละ 100 ของผู้บริหาร  ศึกษานิเทศก์  ครูนักเรียน ได้รับการพัฒนาการจัดการเรียนการสอนภาษาไทย</t>
  </si>
  <si>
    <t xml:space="preserve">  1) พัฒนาครูภาษาไทยที่จบไม่ตรงวุฒิ / ครูบรรจุใหม่ / โรงเรียนที่มีผลสัมฤทธิ์ต่ำ</t>
  </si>
  <si>
    <t>2. ครูภาษาไทย จำนวน 500 คน</t>
  </si>
  <si>
    <t>2. บุคลากรทางการศึกษามีความรู้ความสามารถบริหารงานแผนงาน/โครงการ และกิจกรรม ได้บรรลุวัตถุประสงค์ของโครงการภาษาไทยของเขตพื้นที่การศึกษา</t>
  </si>
  <si>
    <t xml:space="preserve">   2) ติดตามช่วยเหลือแก้ปัญหานักเรียนที่   อ่านเขียนต่ำกว่าเกณฑ์</t>
  </si>
  <si>
    <t>3. นักเรียนระดับประถมศึกษาและมัธยมศึกษา รวม 500 คน</t>
  </si>
  <si>
    <t>3. โรงเรียนที่ขยายผลการจัดการเรียนการสอนแบบทวิภาษา รวม 150 โรง</t>
  </si>
  <si>
    <t xml:space="preserve">  3) ส่งเสริมศักยภาพนักเรียนด้านภาษาไทย</t>
  </si>
  <si>
    <t>4. ครูภาษาไทยเป็นแกนนำขยายผลการพัฒนาการเรียนการสอน</t>
  </si>
  <si>
    <t>1.2 พัฒนาและส่งเสริมเติมความเข้มแข็งการเรียนการสอนภาษาไทย</t>
  </si>
  <si>
    <t>5. นักเรียนที่มีปัญหาอ่านเขียนภาษาไทยได้รับการพัฒนาซ่อมเสริมและนักเรียนทั่วไปได้รับการพัฒนาศักยภาพอย่างทั่วถึง</t>
  </si>
  <si>
    <t xml:space="preserve">   1) พัฒนาและส่งเสริมทักษะภาษาไทยของครูและนักเรียน</t>
  </si>
  <si>
    <t>1,3</t>
  </si>
  <si>
    <t xml:space="preserve">  2) พัฒนาและส่งเสริมการเรียนการสอน ภาษาไทย</t>
  </si>
  <si>
    <t xml:space="preserve">       - คัดเลือก ผู้อำนวยการ ศึกษานิเทศก์ และโรงเรียน ที่พัฒนาการเรียนการสอน  ภาษาไทยประสบผลสำเร็จ</t>
  </si>
  <si>
    <t>1-3</t>
  </si>
  <si>
    <t xml:space="preserve">      - จัดมหกรรมส่งเสริมและพัฒนาภาษาไทย เนื่องในวันภาษาไทยแห่งชาติ ปี 2558</t>
  </si>
  <si>
    <t xml:space="preserve">      - ค่าจ้างเหมาบริการพัฒนาข้อมูลการพัฒนาการเรียนการสอนภาษาไทย</t>
  </si>
  <si>
    <t>1.3 พัฒนาสื่อการเรียนรู้ภาษาไทย</t>
  </si>
  <si>
    <t xml:space="preserve">   1) จัดหา  จัดทำ และพัฒนาสื่อการเรียนรู้ภาษาไทย</t>
  </si>
  <si>
    <t>4. พัฒนาและขยายผลการเรียนการสอน และ การเรียนรู้ภาษาไทย โดยแนวทางนำภาษาท้องถิ่นร่วมจัดการเรียนรู้</t>
  </si>
  <si>
    <t xml:space="preserve">   4.1 ประชุมพัฒนาการจัดทำสื่อการเรียนการสอน   โดยใช้ภาษาท้องถิ่นร่วมจัดการเรียนรู้</t>
  </si>
  <si>
    <t>5. ติดตาม ประเมิน และรายงานผลการดำเนินงานการพัฒนาการจัดการเรียนการสอนภาษาไทย</t>
  </si>
  <si>
    <t>1,4</t>
  </si>
  <si>
    <t xml:space="preserve">   5.1 ประชุมประสานแผนและแลกเปลี่ยนเรียนรู้ การดำเนินงาน การพัฒนาการเรียนการสอนภาษาไทย</t>
  </si>
  <si>
    <t xml:space="preserve">   5.2 ติดตามเชิงประจักษ์การพัฒนาการเรียนการสอนภาษาไทย</t>
  </si>
  <si>
    <t>2. โครงการพัฒนาคุณภาพการจัดการเรียนการสอนสังคมศึกษา ศาสนา และวัฒนธรรม</t>
  </si>
  <si>
    <t>1) ประชุมปฏิบัติการพัฒนายุทธศาตร์การยกระดับผลสัมฤทธิ์การเรียนสังคมศึกษา</t>
  </si>
  <si>
    <t>1. ผลการศึกษาเชิงวินิจฉัยคุณภาพผู้เรียนกลุ่มสาระสังคมศึกษา ศาสนา และวัฒนธรรม</t>
  </si>
  <si>
    <t>2. เอกสารยุทธศาสตร์การขับเคลื่อนคุณภาพผู้เรียนด้านสังคมศึกษา ศาสนา และวัฒนธรรม</t>
  </si>
  <si>
    <t>ร้อยละความพึงพอใจของผู้เกี่ยวข้องที่มีต่อยุทธศาตร์และทิศทางการดำเนินการด้านการพัฒนาคุณภาพสังคมศึกษา ศาสนา และวัฒนธรรม</t>
  </si>
  <si>
    <t>2) ขับเคลื่อนการพัฒนาคุณภาพการสอนสังคมศึกษาและเสริมสร้างความความรู้ความเข้าใจการจัดการเรียนการสอนสังคมศึกษา</t>
  </si>
  <si>
    <t>1. ครูผู้สอนกลุ่มสาระเข้ารับการอบรมกลุ่มละ  150 คน ใน 5 ภูมิภาค</t>
  </si>
  <si>
    <t>ร้อยละ 90 ของผู้เข้ารับการประชุมมีความพึงพอใจต่อการดำเนินการอบรม</t>
  </si>
  <si>
    <t>2. วิทยากรแกนนำระดับชาติจำนวน 20 คน</t>
  </si>
  <si>
    <t>3) จัดทำแนวทางการพัฒนาการจัดการเรียนการสอนสังคมศึกษา (หน้าที่พลเมือง ประวัติศาสตร์ และภูมิศาสตร์)</t>
  </si>
  <si>
    <t>ได้หลักสูตรที่มีคุณภาพพร้อมสื่อและเอกสารประกอบอย่างน้อย 3 รายการ</t>
  </si>
  <si>
    <t>จำนวนหลักสูตรที่ผู้ทรงคุณวุฒิตรวจสอบแล้วและพร้อมนำไปขยายผล</t>
  </si>
  <si>
    <t>พัฒนาการจัดกิจกรรมการเรียนการสอนและยกระดับผลสัมฤทธิ์กลุ่มสาระการเรียนรู้สังคมศึกษา ศาสนา และวัฒนธรรม</t>
  </si>
  <si>
    <t>4) อบรมปฏิบัติการพัฒนาวิทยากรแกนนำการสอนสังคมศึกษา (หน้าที่พลเมือง ภูมิศาสตร์ และประวัติศาสตร์)</t>
  </si>
  <si>
    <t>วิทยากรแกนนำที่เป็น  National trainer และReginal trainer</t>
  </si>
  <si>
    <t>ร้อยละ 100 ของจำนวนวิทยากรแกนนำที่ได้รับการพัฒนา</t>
  </si>
  <si>
    <t>5) ขยายผลการจัดการเรียนการสอนและยกระดับผลสัมฤทธิ์สังคมศึกษา(หน้าที่พลเมือง ภูมิศาสตร์ และประวัติศาสตร์)</t>
  </si>
  <si>
    <t>ครูผู้สอนกลุ่มสาระเข้ารับการอบรมกลุ่มละ 150 คน ใน 5 ภูมิภาค</t>
  </si>
  <si>
    <t>1. ร้อยละของผู้เข้ารับการประชุมมีความพึงพอใจต่อการดำเนินการอบรม</t>
  </si>
  <si>
    <t>2. ครูสอนสังคมศึกษาทุกโรงเรียนได้รับการพัฒนา</t>
  </si>
  <si>
    <t>6) ติดตาม และประเมินผลการจัดการเรียนการสอนและการยกระดับผลสัมฤทธิ์ทางการเรียนสังคมศึกษา</t>
  </si>
  <si>
    <t>รายงานผลการดำเนินการยกระดับผลสัมฤทธิ์และคุณภาพการเรียนการสอนสังคมศึกษา</t>
  </si>
  <si>
    <t xml:space="preserve"> 1. ระดับคุณภาพของเอกสารรายงานผลการดำเนินการ</t>
  </si>
  <si>
    <t>2. ร้อยละความพึงพอใจของผู้ที่เกี่ยวข้องที่มีต่อการดำเนินการพัฒนาคุณภาพ</t>
  </si>
  <si>
    <t>7) พัฒนาสื่อ แหล่งเรียนรู้และการจัดทำเอกสารวิชาการ</t>
  </si>
  <si>
    <t>ครูผู้สอนสามารถเลือกใช้สื่อส่งเสริมการเรียนรู้ได้อย่างมีประสิทธิภาพ</t>
  </si>
  <si>
    <t>1. จำนวนของสื่อและแหล่งเรียนรู้</t>
  </si>
  <si>
    <t>2. ร้อยละความพึงพอใจของครูที่มีต่อสื่อการเรีนยรู้</t>
  </si>
  <si>
    <t>8) พัฒนาฐานข้อมูลสารสนเทศและระบบงานของสถาบันสังคมศึกษา</t>
  </si>
  <si>
    <t>1. มีระบบฐานข้อมูลที่เพียงพอในการวางแผนเชิงนโยบายและสนับสนุนการทำงาน</t>
  </si>
  <si>
    <t>1.จำนวนสื่อและเอกสาร</t>
  </si>
  <si>
    <t>2. รวบรวมสื่อและเอกสารที่เกี่ยวข้องกับการสอนสังคมศึกษาที่สถาบันผลิตขึ้นทุกรายการ</t>
  </si>
  <si>
    <t>2. ร้อยละความพึงพอใจของผู้ใช้บริการเว็บไซต์</t>
  </si>
  <si>
    <t>3. โครงการพัฒนาการจัดการเรียนรู้อิสลามศึกษา</t>
  </si>
  <si>
    <t xml:space="preserve">1) พัฒนาหลักสูตรแกนกลางอิสลามศึกษา </t>
  </si>
  <si>
    <t>กระทรวงศึกษาธิการมีหลักสูตรแกนกลางอิสลามศึกษาที่มีความเป็นเอกภาพสำหรับสถานศึกษาที่จัดสอนอิสลามศึกษาในระดับอิสลามศึกษาตอนต้น ตอนกลาง และตอนปลาย</t>
  </si>
  <si>
    <t>หลักสูตรอิสลามศึกษาที่มีความเป็นเอกภาพ เป็นที่ยอมรับของสังคมไทยและสากล</t>
  </si>
  <si>
    <t xml:space="preserve">2) การพัฒนาสื่อการเรียนรู้อิสลามศึกษา </t>
  </si>
  <si>
    <t>สถานศึกษามีหนังสือเรียนและสื่อการเรียนรู้อิสลามศึกษาที่หลากหลายและสอดคล้องกับหลักสูตแกนกลางอิสลามศึกษา</t>
  </si>
  <si>
    <t>สถานศึกษามีหนังสือเรียนและสื่อการเรียนรู้ที่สอดคล้องกับหลักสูตร</t>
  </si>
  <si>
    <t xml:space="preserve">3) พัฒนาศักยภาพการจัดการเรียนรู้อิสลามศึกษา </t>
  </si>
  <si>
    <t>ครูผู้สอนและวิทยากรอิสลามศึกษาสามารถนำความรู้และประสบการณ์ที่ได้รับไปพัฒนาผู้เรียนให้มีคุณภาพสอดคล้องตามมาตรฐานที่หลักสูตรกำหนด</t>
  </si>
  <si>
    <t>ครูผู้สอนและวิทยากรอิสลามศึกษาสามารถจัดการเรียนรู้และพัฒนาผู้เรียนให้มีคุณภาพและสอดคล้องตามมาตรฐานของหลักสูตร</t>
  </si>
  <si>
    <t>4) การติดตาม ประเมินผลการจัดการเรียนรู้อิสลามศึกษา</t>
  </si>
  <si>
    <t>ติดตามและประเมินผลการจัดการเรียนรู้อิสลามศึกษาเพื่อนำผลมาใช้วางแผนยกระดับคุณภาพอิสลามศึกษาทั้งระบบ</t>
  </si>
  <si>
    <t>การนำผลการติดตามไปใช้ในการวางแผนเพื่อยกระดับผลสัมฤทธิ์อิสลามศึกษาให้สูงขึ้น</t>
  </si>
  <si>
    <t>4. โครงการ การจัดค่ายสร้างสรรค์พัฒนาศักยภาพเด็กไทย: การเสริมสร้างความเป็นไทยและเป็นพลเมืองตามวิถีประชาธิปไตย</t>
  </si>
  <si>
    <t>1) ประชุมปฏิบัติการการจัดทำหลักสูตรการจัดค่ายสร้างสรรค์การเสริมสร้างความเป็นไทยและวิถีประชาธิปไตย</t>
  </si>
  <si>
    <t xml:space="preserve"> - หลักสูตการจัดค่ายอย่างสรรค์พัฒนาคุณภาพเด็กไทย</t>
  </si>
  <si>
    <t xml:space="preserve"> - ศึกษานิเทศก์ /ผุ้แทน สพป. สพม. ได้รับความรู้ในการบริหารจัดการค่ายสร้างสรรค์ 225 คน</t>
  </si>
  <si>
    <t xml:space="preserve">  - ผู้แทนเขตได้รับการพัฒนาการจัดค่ายสร้างสรรค์ 225 คน</t>
  </si>
  <si>
    <t>2)  จัดค่ายเพื่อพัฒนาศักยภาพเด็กไทย: การเสริมสร้างความเป็นไทยและเป็นพลเมืองตามวิถีประชาธิปไตย</t>
  </si>
  <si>
    <t xml:space="preserve">  -สพป. สพม. ทุกเขตจัดค่ายนักเรียนเน้นการพัฒนาศักยภาพนักเรียน ผู้แทนเขตพื้นที่การศึกษาเขตละ 1 คน ได้รับการพัฒนา</t>
  </si>
  <si>
    <t xml:space="preserve">  -สพป. 183 เขต สพม. 42 เขตจัดค่าย</t>
  </si>
  <si>
    <t xml:space="preserve"> -นักเรียน 12000 เข้าร่วมกิจกรรมค่ายที่เน้นกิจกรรมการพัฒนาศักยภาพนักเรียน</t>
  </si>
  <si>
    <t>3) ประชุมปฏิบัติการแลกเปลี่ยนเรียนรู้การพัฒนาศักยภาพเด็กไทย:การเสริมสร้างความเป็นไทยและเป็นพลเมืองตามวิถีประชาธิปไตย</t>
  </si>
  <si>
    <t xml:space="preserve"> - ชาวค่ายจาก 225 เขตร่วมแลกเปลี่ยนเรียนรู้และมีทักษะในการจัดค่าย</t>
  </si>
  <si>
    <t xml:space="preserve"> - ร้อยละของชาวค่ายร่วมแลกเปลี่ยนเรียนรู้และมีทักษะในการจัดค่าย</t>
  </si>
  <si>
    <t xml:space="preserve"> 4) จัดทำเอกสารวิชาการ</t>
  </si>
  <si>
    <t xml:space="preserve">  - จัดทำเอกสารแนวทางการจัดค่ายสร้างสรรค์พัฒนาศักยภาพเด็กไทย :  การเสริมสร้างความเป็นไทยและเป็นพลเมืองตามวิถีประชาธิปไตย</t>
  </si>
  <si>
    <t xml:space="preserve"> - เอกสารรายงานรายงานการจัดค่าย 1 เล่ม</t>
  </si>
  <si>
    <t xml:space="preserve"> - หลักสูตรการจัดค่าย</t>
  </si>
  <si>
    <t xml:space="preserve"> - จำนวนหลักสูตรการจัดค่าย</t>
  </si>
  <si>
    <t>5. โครงการกระดับผลสัมฤทธิ์ทางการเรียนวิทยาศาสตร์การศึกษาขั้นพื้นฐาน</t>
  </si>
  <si>
    <t xml:space="preserve">1) พัฒนาผู้เรียนให้มีความสามารถด้านการสืบเสาะทางวิทยาศาสตร์ </t>
  </si>
  <si>
    <t>1. ศึกษาพัฒนาหลักสูตรฝึกอบรมการจัดการเรียนการสอน พัฒนาผู้เรียนให้มีความสามารถด้านการสืบเสาะทางวิทยาศาสตร์เสร็จสิ้น รวม 6 unit
2.จัดทำสื่อการจัดการเรียนการสอน พัฒนาผู้เรียนให้มีความสามารถด้านการสืบเสาะทางวิทยาศาสตร์ ครบทั้ง 6 unit</t>
  </si>
  <si>
    <t xml:space="preserve"> ครูวิทยาศาสตร์มัธยมศึกษาตอนต้นแกนนำทุกเขตพื้นที่การศึกษา จาก 4 ภูมิภาค เขตละ 1 คน  และศึกษานิเทศก์วิทยาศาสตร์ 1 คน  ภาคกลาง ภาคเหนือ ภาค ใต้ และภาคตะวันออกเฉียงเหนือ รวม    485คน </t>
  </si>
  <si>
    <t xml:space="preserve">2) การพัฒนาวิชาชีพครูเพื่อการจัดการเรียนรู้    ที่สะท้อนธรรมชาติของวิทยาศาสตร์สำหรับผู้เรียนระดับประถมศึกษา
</t>
  </si>
  <si>
    <t>1. ศึกษา พัฒนาโปรแกรมการจัดการเรียนรู้ฯเสร็จสิ้น รวม 8 unit 
2.จัดทำสื่อการจัดการเรียนการสอน SET  ครบทั้ง 8 unit</t>
  </si>
  <si>
    <t xml:space="preserve"> พัฒนาโปรแกรมโปรแกรมการจัดการเรียนรู้ฯ เสร็จสิ้น รวม 8 unit  ครูวิทยาศาสตร์และศึกษานิเทศก์เข้ารับการอบรมจำนวน 500 คน                                                                                                                                                                                        </t>
  </si>
  <si>
    <t>3) โครงการจ้างที่ปรึกษาพัฒนาจัดทำต้นแบบชุดปฏิบัติการส่งเสริมการเรียนรู้วิทยาศาสตร์ระดับมัธยมศึกษาปีที่ 1-3 สำหรับโรงเรียนขนาดเล็ก ให้มีศักยภาพ และการจัดการอบรมเชิงปฏิบัติการการใช้แบบชุดปฏิบัติการส่งเสริมการเรียนรู้วิทยาศาสตร์ระดับมัธยมศึกษาปีที่ 1-3 ให้มีศักยภาพ สำหรับโรงเรียนขนาดเล็ก</t>
  </si>
  <si>
    <t>ต้นแบบชุดปฏิบัติการส่งเสริมการเรียนรู้วิทยาศาสตร์ระดับมัธยมศึกษาปีที่ 1-3  จำนวน 1 ชุด</t>
  </si>
  <si>
    <t>ครูด้านวิทยาศาสตร์ขั้นพื้นฐานได้เข้ารับการอบรมการใช้ชุดปฏิบัติการส่งเสริมการเรียนรู้วิทยาศาสตร์ระดับมัธยมศึกษาปีที่ 1-3  จำนวน 500 คน 500 โรงเรียน</t>
  </si>
  <si>
    <t>4) โครงการจ้างที่ปรึกษาวิจัยแนวทางการพัฒนาคุณภาพการศึกษาวิทยาศาสตร์</t>
  </si>
  <si>
    <t xml:space="preserve">การวิจัยแนวทางการพัฒนาคุณภาพการศึกษาวิทยาศาสตร์ </t>
  </si>
  <si>
    <t>ผลการวิจัยแนวทางการพัฒนาคุณภาพการศึกษาวิทยาศาสตร์ จำนวน 1 ชุด</t>
  </si>
  <si>
    <t>5) โครงการพัฒนาคุณภาพครู ผู้บริหาร และบุคลากรด้านวิทยาศาสตร์</t>
  </si>
  <si>
    <t xml:space="preserve">  - ประชุมคัดเลือก ผอ.สพท. ศน. และสถานศึกษา ส่งเสริมและพัฒนาคุณภาพการศึกษาวิทยาศาสตร์ขั้นพื้นฐานดีเด่น</t>
  </si>
  <si>
    <t>ผอ. ศน. และสถานศึกษาในสังกัด สพมและสมป. รวม 225 เขต</t>
  </si>
  <si>
    <t>มี ผอ. ศน. และสถานศึกษา ส่งผลงานเข้ารับการพิจารณาไม่น้อยกว่า 100 ผลงาน</t>
  </si>
  <si>
    <t xml:space="preserve"> - โครงการประกวดผลงานวิจัยและนวัตกรรมดีเด่นด้านวิทยาศาสตร์ขั้นพื้นฐาน</t>
  </si>
  <si>
    <t>ผลงานวิจัยและนวัตกรรมดีเด่นด้านวิทยาศาสตร์ขั้นพื้นฐาน จำนวน 150 ผลงาน</t>
  </si>
  <si>
    <t>ผลงานวิจัยและนวัตกรรมดีเด่นด้านวิทยาศาสตร์ขั้นพื้นฐาน ได้รับการประกาศ จำนวน ไม่น้อยกว่า 15 เรื่อง</t>
  </si>
  <si>
    <t xml:space="preserve"> -  โครงการประชุมวิชาการระดับชาติ “การยกระดับคุณภาพการศึกษาวิทยาศาสตร์ขั้นพื้นฐาน ปี ๒๕๕๘” : National Conference “Upgrading the Quality of Science Education : Basic Education 2015”</t>
  </si>
  <si>
    <t>ครู ศึกษานิเทศก์  ผู้บริหาร และบุคลาการทางด้านวิทยาศาสตร์ขั้นพื้นฐานเข้าร่วมงาน จำนวน 1,100 คน</t>
  </si>
  <si>
    <t>ครู ศึกษานิเทศก์  ผู้บริหาร และบุคลาการทางด้านวิทยาศาสตร์ขั้นพื้นฐานเข้าร่วมประชุม  จำนวน 1,100 คน</t>
  </si>
  <si>
    <t>6) โครงกาพัฒนาศักยภาพและทักษะทางวิชาการของนักเรียน</t>
  </si>
  <si>
    <t xml:space="preserve">   - โครงการแข่งขันงานศิลปหัตถกรรมนักเรียน ระดับชาติ ครั้งที่ 65 ปีการศึกษา 2558</t>
  </si>
  <si>
    <t>การจัดกิจกรรม 3 กิจกรรม ได้แก่ 1.โครงงานประเภททดลอง 2. Science Show 3. การแข่งขัน   อัจริยภาพทางวิทยาศาสตร์</t>
  </si>
  <si>
    <t>มีนักเรียนเข้าร่วมแข่งขัน กิจกรรมละ 120 คน รวม 320 คน</t>
  </si>
  <si>
    <t xml:space="preserve"> -  โครงการค่ายวิทยาศาสตร์ Thai science camp  ครั้งที่ 7
</t>
  </si>
  <si>
    <t>นักเรียนที่มีศักยภาพ จำนวน         150 คน</t>
  </si>
  <si>
    <t>นักเรียนผ่านการเข้าค่ายวิทยาศาสตร์ ร้อยละ 100</t>
  </si>
  <si>
    <t xml:space="preserve"> - โครงการค่ายวิทยาศาสตร์เพื่อความเข้าใจเกี่ยวกับอุบัติภัยทางธรรมชาติ</t>
  </si>
  <si>
    <t>นักเรียนในระดับมัธยมศึกษาปีที่ 4 จำนวน 200 คน ครูและศึกษานิเทศก์ จำนวน 100 คน</t>
  </si>
  <si>
    <t>นักเรียน ครูและศึกษานิเทศก์ ผ่านการฝึกอบรม ร้อยละ 100</t>
  </si>
  <si>
    <t xml:space="preserve"> -  ประกวดภาพยนตร์สารคดีวิทยาศาสตร์  "โลกใสในจอสวย"ปีการศึกษา 2558 </t>
  </si>
  <si>
    <t>ผลงานภาพยนตร์สารคดีวิทยาศาสตร์ จำนวน 50 เรื่อง</t>
  </si>
  <si>
    <t>โรงเรียนส่งผลงานภาพยนตร์สารคดีวิทยาศาสตร์ เข้าร่วม จำนวน 50 เรื่อง</t>
  </si>
  <si>
    <t>7) บริหารจัดการโครงการด้านวิทยาศาสตร์</t>
  </si>
  <si>
    <t xml:space="preserve">  - จ้างเหมาผู้เชี่ยวชาญต่างประเทศ</t>
  </si>
  <si>
    <t xml:space="preserve">  - การจ้างเหมาเจ้าหน้าที่บริหารจัดการโครงการ 6 คน</t>
  </si>
  <si>
    <t xml:space="preserve">  - จ้างเหมาบริการดูแลเว็บไซต์สถาบันวิทยาศาสตร์</t>
  </si>
  <si>
    <t>8) โครงการประชุมเชิงปฏิบัติการจัดทำยุทธศาสตร์และสรุปผลการดำเนินโครงการของสถาบันวิทยาศาสตร์</t>
  </si>
  <si>
    <t>แผนยุทธศาสตร์การดำเนินงานของสถาบันวิทยาศาสตร์ และสรุปรายงานผลการดำเนินการ จำนวน 1 ชุด</t>
  </si>
  <si>
    <t>6. โครงการ เร่งรัดพัฒนาคุณภาพผู้เรียนสู่การยกระดับผลสัมฤทธิ์ทางการเรียนคณิตศาสตร์</t>
  </si>
  <si>
    <r>
      <rPr>
        <b/>
        <sz val="16"/>
        <rFont val="TH SarabunPSK"/>
        <family val="2"/>
      </rPr>
      <t>1)</t>
    </r>
    <r>
      <rPr>
        <sz val="16"/>
        <rFont val="TH SarabunPSK"/>
        <family val="2"/>
      </rPr>
      <t xml:space="preserve"> เร่งรัดพัฒนาความสามารถด้านคำนวณ (numeracy) กิจกรรมต่อเนื่อง</t>
    </r>
  </si>
  <si>
    <t>1.ผู้เรียนทุกคนในระดับประถมศึกษา และมัธยมศึกษาได้รับการพัฒนาให้มีผลสัมฤทธิ์ทางการเรียน</t>
  </si>
  <si>
    <t>1. ร้อยละของผู้เรียนในระดับประถมศึกษาและมัธยมศึกษา สังกัดสำนักงานคณะกรรมการการศึกษาขั้นพื้นฐานมีผลสัมฤทธิ์</t>
  </si>
  <si>
    <r>
      <rPr>
        <b/>
        <sz val="16"/>
        <rFont val="TH SarabunPSK"/>
        <family val="2"/>
      </rPr>
      <t>2)</t>
    </r>
    <r>
      <rPr>
        <sz val="16"/>
        <rFont val="TH SarabunPSK"/>
        <family val="2"/>
      </rPr>
      <t xml:space="preserve"> การพัฒนาการจัดการเรียนรู้ด้วยกระบวนการแก้ปัญหาทางคณิตศาสตร์</t>
    </r>
  </si>
  <si>
    <t>คณิตศาสตร์สูงขึ้นตามจุดเน้นของสพฐ. และตามนโยบายของกระทรวงศึกษาธิการ</t>
  </si>
  <si>
    <t>ทางการเรียนคณิตศาสตร์สูงขึ้นอย่างน้อยร้อยละ 3</t>
  </si>
  <si>
    <t>3) พัฒนาการจัดการเรียนการสอน/เทคนิคการสอนการแก้ปัญหาทางคณิตศาสตร์ (problem solving)</t>
  </si>
  <si>
    <t>2. ครูผู้สอนมีเทคนิควิธีการสอน</t>
  </si>
  <si>
    <t>2. ร้อยละของสถานศึกษาระดับ</t>
  </si>
  <si>
    <t>4) จัดทำสื่อพัฒนาการจัดการเรียนการสอนกระบวนการแก้ปัญหาทางคณิตศาสตร์ (problem solving)</t>
  </si>
  <si>
    <t>สื่อสนับสนุนการจัดการเรียนการสอนได้อย่างมีประสิทธิภาพ</t>
  </si>
  <si>
    <t>ประถมศึกษาและระดับมัธยมศึกษามีคุณภาพด้านคณิตศาสตร์สูงขึ้น</t>
  </si>
  <si>
    <t>5) พัฒนาครูผู้สอนแกนนำและศึกษานิเทศก์ 4 ภูมิภาค</t>
  </si>
  <si>
    <t>จำนวน สพท. 225 แห่ง
 เขตละ 3 คน</t>
  </si>
  <si>
    <t xml:space="preserve">1. ผู้เรียนได้รับการพัฒนา ความสามารถด้านคำนวณ(Numeracy)   </t>
  </si>
  <si>
    <t xml:space="preserve">6) สนับสนุนการนำสื่อไปใช้ในการพัฒนาการจัดการเรียนการสอนกระบวนการแก้ปัญหาทางคณิตศาสตร์  225 เขต  </t>
  </si>
  <si>
    <t>2. ผู้เรียนได้รับการพัฒนาความสามารถด้านกระบวนการแก้ปัญหาทางคณิตศาสตร์(problem solving)</t>
  </si>
  <si>
    <t>การพัฒนาศักยภาพในการจัดการเรียนการสอนคณิตศาสตร์</t>
  </si>
  <si>
    <t>7) คัดเลือกผลงานผู้อำนวยการสำนักงานเขตพื้นที่การศึกษา ศึกษานิเทศก์ และสถานศึกษาที่ประสบผลสำเร็จ</t>
  </si>
  <si>
    <t xml:space="preserve">2. ครูผู้สอน และสถานศึกษามีนวัตกรรมและสื่อการเรียนการสอนไปใช้ในการพัฒนาคุณภาพผู้เรียนสู่การยกระดับผลสัมฤทธิ์ทางการเรียน </t>
  </si>
  <si>
    <t>8) จัดแข่งขันความสามารถด้านคณิตศาสตร์ของผู้เรียนในระดับประเทศ (กิจกรรมต่อยอดจากเขตพื้นที่การศึกษา)</t>
  </si>
  <si>
    <t xml:space="preserve"> </t>
  </si>
  <si>
    <t>9) นิเทศ กำกับ ติดตาม และประเมินผลการดำเนินงานของเขตพื้นที่การศึกษาเชิงลึก</t>
  </si>
  <si>
    <t>7.  โครงการ ยกระดับโรงเรียนกาญจนาภิเษกวิทยาลัยก้าวสู่ความเป็นเลิศด้านวิทยาศาสตร์คณิตศาสตร์</t>
  </si>
  <si>
    <t>สนผ</t>
  </si>
  <si>
    <t xml:space="preserve">   1)  พัฒนาหลักสูตรและกระบวนการเรียนรู้สู่ความเป็นเลิศด้านวิทย์ คณิต ภาษาและเทคโนโลยี</t>
  </si>
  <si>
    <t xml:space="preserve">1. พัฒนาคุณภาพนักเรียนที่มีความสามารถพิเศษด้านวิทยาศาสตร์ คณิตศาสตร์ ภาษา และเทคโนโลยี </t>
  </si>
  <si>
    <t>ร้อยละของนักเรียนที่มีผลสัมฤทธิ์ทางการเรียนวิทยาศาสตร์ คณิตศาสตร์ ภาษา และเทคโนโลยี อยู่ในระดับสูง</t>
  </si>
  <si>
    <t xml:space="preserve">   2)  พัฒนากระบวนการวิจัยและกระบวนการจัดการความรู้</t>
  </si>
  <si>
    <t xml:space="preserve">2. นักเรียนมีผลสัมฤทธิ์ทางการเรียนอยู่ในระดับสูง   </t>
  </si>
  <si>
    <t>ระดับผลสัมฤทธิ์ในการทดสอบระดับชาติ วิชาวิทยาศาสตร์ คณิตศาสตร์สูงขึ้นร้อยละ 50</t>
  </si>
  <si>
    <t xml:space="preserve">   3)  นำเสนอผลงานและนวัตกรรมงานวิจัย</t>
  </si>
  <si>
    <t xml:space="preserve">   4)  อบรมเชิงปฏิบัติการพัฒนานวัตกรรมการวัดและประเมินผล</t>
  </si>
  <si>
    <t xml:space="preserve">   5)  พัฒนาคลังข้อสอบกลุ่มโรงเรียนกาญจนาฯ ตามมาตรฐานและตัวชี้วัด</t>
  </si>
  <si>
    <t xml:space="preserve">   6)  กิจกรรมเข้าค่ายแลกเปลี่ยนเรียนรู้ร่วมกับมหาวิทยาลัย</t>
  </si>
  <si>
    <t xml:space="preserve">   7)  พัฒนาอัจฉรยะด้าน วิทย์ คณิต ภาษา และเทคโนโลยี</t>
  </si>
  <si>
    <t xml:space="preserve">   8)  พัฒนาสื่อการเรียนการสอนและการใช้เทคโลยี</t>
  </si>
  <si>
    <t xml:space="preserve">   9)  ค่ายคุณธรรม จริยธรรมเฉลิมพระเกียรติ</t>
  </si>
  <si>
    <t xml:space="preserve">   10)  อบรมครู ผู้บริหาร พัฒนาทักษะ ความสามารถในการจัดการเรียนการสอนและใช้สื่อ เทคโนโลยี</t>
  </si>
  <si>
    <t xml:space="preserve">   11)  จัดกิจกรรมการเรียนรู้โรงเรียนเฉลิมพระเกียรติ สืบสานงานพระราชดำริ</t>
  </si>
  <si>
    <t>8. ยกระดับคุณภาพโรงเรียนในโครงการตามพระราชดำริ</t>
  </si>
  <si>
    <t>1.)  พัฒนาโรงเรียนในโครงการพัฒนาเด็กและเยาวชนในถิ่นทุรกันดาร (กพด.)  ตามพระราชดำริ สมเด็จพระเทพรัตนราชสุดา ฯ สยามบรมราชกุมารี</t>
  </si>
  <si>
    <t>2)  ยกระดับคุณภาพโรงเรียนเฉลิมพระเกียรติและโรงเรียนในพระราชดำริ   (ตามแผนยุทธศาสตร์การพัฒนาโรงเรียนเฉลิมพระเกียรติ ฯ ) 185 ร.ร.</t>
  </si>
  <si>
    <t>3) การดำเนินงานโครงการเฉลิมพระเกียรติและส่งเสริมการเรียนรู้โครงการตามพระราชดำริ</t>
  </si>
  <si>
    <t>4) สนับสนุนการจัดการเรียนรู้โรงเรียนในโครงการอนุรักษ์พันธุกรรมพืชอันเนื่องมาจากพระราชดำริฯ</t>
  </si>
  <si>
    <t>5) การดำเนินตามแผนแม่บทการพัฒนาและรณรงค์การใช้หญ้าแฝกอันเนื่องมาจากพระราชดำริ   การสร้างองค์ความรู้ และประชาสัมพันธ์ การพัฒนาการใช้หญ้าแฝกในสถานศึกษา</t>
  </si>
  <si>
    <t>6)  จัดค่าใช้จ่ายในการดำเนินงานเตรียมการรับเสด็จฯ</t>
  </si>
  <si>
    <t>9. ความร่วมมือกับหน่วยงานต่างประเทศในการพัฒนาการเรียนการสอน</t>
  </si>
  <si>
    <t>ภาคบังคับ/ประถมศึกษา</t>
  </si>
  <si>
    <t>สนผ.</t>
  </si>
  <si>
    <t xml:space="preserve">1) แลกเปลี่ยนนักเรียน ครู และบุคลากรทางการศึกษากับต่างประเทศ  </t>
  </si>
  <si>
    <t>1. มีผู้เข้าร่วมโครงการเป็นผู้บริหาร/ครูและบุคลากรทางการศึกษา/นักเรียนจากต่างประเทศไม่ต่ำกว่า 80 คน
2. มีผู้เข้าร่วมโครงการเป็นผู้บริหาร/ครูและบุคลากรทางการศึกษา/นักเรียนจากไทยไม่ต่ำกว่า 150 คน</t>
  </si>
  <si>
    <t xml:space="preserve"> ร้อยละ 80 ของผู้เข้าร่วมโครงการแลกเปลี่ยนทั้งจากไทยและต่างประเทศมีความพึงพอใจ และได้รับประสบการณ์ในการแลกเปลี่ยนการศึกษาและวัฒนธรรม</t>
  </si>
  <si>
    <t>2-4</t>
  </si>
  <si>
    <t xml:space="preserve"> 2) ความร่วมมือกับยูเนสโกในการจัดประชุมเชิงปฏิบัติการ  การติดตาม ประเมินผล การศึกษาเพื่อปวงชน</t>
  </si>
  <si>
    <t>จัดประชุมเชิงปฏิบัติการ เพื่อการติดตาม ประเมินผลด้านการการศึกษาเพื่อปวงชนให้แก่เจ้าหน้าที่ ที่เกี่ยว ข้องทั้งส่วนกลางและส่วนภูมิภาค 20 คน</t>
  </si>
  <si>
    <t>ร้อยละ 70 ของผู้เข้าร่วมประชุมสามารถติดตามประเมินผลด้านการศึกษาเพื่อปวงชนได้</t>
  </si>
  <si>
    <t>3) ประชุมคณะกรรมการเตรียมการการแข่งขันภาษาเยอรมันโอลิมปิกวิชาการ ณ สหพันธ์สาธารณรัฐเยอรมนี</t>
  </si>
  <si>
    <t>1.ผู้บริหาร/ครู จำนวน 2 คน ได้เข้าร่วมประชุม เพื่อกำหนดกติกาการแข่งขันภาษาเยอรมัน
2. ได้รับความรู้ด้านภาษาเยอรมันใหม่ๆ ซึ่งจะได้นำมาปรับใช้ในการเรียนการสอนของไทย</t>
  </si>
  <si>
    <t>ผู้บริหาร/ครู เดินทางไปเข้าร่วมประชุม ณ เยอรมันนี ทุกคนสามารถนำความรู้มาปรับใช้ในการเรียนการสอนได้</t>
  </si>
  <si>
    <t>4)  ประชุมผู้บริหาร/เจ้าหน้าที่ด้านต่างประเทศของประเทศสมาชิกอาเซียน (10 ประเทศ)</t>
  </si>
  <si>
    <t>1 ผู้เข้าร่วมโครงการเป็นครูและนักเรียนจากประเทศสมาชิกอาเซียน 10 ประเทศ 
2. การทำกิจกรรมฏิสัมพันธ์ และการแสดงความคิดเห็นด้านการศึกษาเพื่อเชื่อมสัมพันธ์         สมาชิก ในประชาคมอาเซียนให้แน่นแฟ้น</t>
  </si>
  <si>
    <t>ร้อยละ 80 ของผู้เข้าร่วมโครงการค่ายเยาวชนอาเซียน มีความเข้าใจด้านวัฒนธรรม  และด้านการศึกษาและด้านอื่นๆ ระหว่างกันดีขึ้น</t>
  </si>
  <si>
    <t xml:space="preserve">5) จัดประชุมเชิงปฏิบัติการความร่วมมือทางด้านการศึกษา  และวัฒนธรรมระหว่างไทย-ลาว </t>
  </si>
  <si>
    <t>จัดประชุมเชิงปฏิบัติการ ให้แก่ ผู้บริหาร ข้าราชการครู/เจ้าหน้าที่ไทยและสปป.ลาว ที่เกี่ยวข้อง   จำนวน 15 คน</t>
  </si>
  <si>
    <t xml:space="preserve">ร้อยละ 85 ของผู้บริหาร ข้าราชการ ครู/เจ้าหน้าที่ไทยและสปป.ลาว ที่เกี่ยวข้อง ได้รับความรู้เกิดทักษะและแนวคิดในการพัฒนาแนวทางการศึกษาและวัฒนธรรมร่วมกัน </t>
  </si>
  <si>
    <t>2-3</t>
  </si>
  <si>
    <t>6)  จัดประชุมเชิงปฏิบัติการความร่วมมือทางด้านการศึกษา  
และวัฒนธรรมระหว่างไทย-ออสเตรเลีย</t>
  </si>
  <si>
    <t>จัดประชุมเชิงปฏิบัติการ ให้แก่ผู้บริหาร ข้าราชการ ครู/เจ้าหน้าที่ไทยและออสเตรเลียที่เกี่ยวข้องจำนวน 20 คน</t>
  </si>
  <si>
    <t>ร้อยละ 75 ของผู้บริหาร ข้าราชการ ครู/เจ้าหน้าที่ไทยและออสเตรเลีย ที่เกี่ยวข้องได้รับความรู้เกิดทักษะและแนวคิดในการพัฒนา ทางการศึกษาและวัฒนธรรมร่วมกัน</t>
  </si>
  <si>
    <t>7) ความร่วมมือกับหน่วยงานอาสาสมัครต่างประเทศ</t>
  </si>
  <si>
    <t>1. ครูที่ปฏิบัติงานร่วมกับอาสาสมัครจากต่างประเทศ 20 โรงเรียน ได้รับการพัฒนาด้านการจัดการเรียนการสอนภาษาต่างประเทศแบบนักเรียนเป็นสำคัญจากอาสาสมัครต่างประเทศ
2. นักเรียนได้รับประสบการณ์ตรงทางด้านภาษาต่างประเทศ</t>
  </si>
  <si>
    <t>1.โรงเรียนที่มีครูอาสาสมัครต่างประเทศทุกโรงจัดการเรียนการสอนภาษาต่างประเทศ        
แบบนักเรียนเป็นสำคัญได้
2.ร้อยละ 80 ของนักเรียนโรงเรียนกลุ่มเป้าหมายสามารถสื่อสารเป็นภาษาต่างประเทศได้ดีขึ้น</t>
  </si>
  <si>
    <t>8)  ยกระดับการศึกษาสู่สากลโดยการนำพาชาวต่างประเทศดูงานด้านการศึกษาในประเทศไทย</t>
  </si>
  <si>
    <t>เพื่ออำนวยความสะดวกให้กับ จนท. /นักการศึกษาต่างประเทศ 10 คน ซึ่งเดินทางมาเจรจาศึกษาดูงานและแลกเปลี่ยนประสบการณ์ด้านการศึกษา ระหว่างประเทศ</t>
  </si>
  <si>
    <t xml:space="preserve">ร้อยละ 80 ของเจ้าหน้าที่ต่างประเทศ มีความพึงพอใจในการศึกษาดูงานด้านการศึกษา ในประเทศไทย </t>
  </si>
  <si>
    <t xml:space="preserve"> 1-4</t>
  </si>
  <si>
    <t>แนวทาง ส่งเสริมสนับนุนให้สถานศึกษามีระบบประกันคุณภาพภายในตามกฏกระทรวงว่าด้วยหลักเกณฑ์และวิธึการประกันคุณภาพการศึกษา พ.ศ.2553</t>
  </si>
  <si>
    <t>1.โครงการการประกันคุณภาพการศึกษาและการประเมินผลสัมฤทธิ์ของผู้เรียน</t>
  </si>
  <si>
    <t>สทศ.</t>
  </si>
  <si>
    <t>1.1 โครงการพัฒนาระบบการประกันคุณภาพภายในของสถานศึกษาระดับการศึกษาขั้นพื้นฐาน ปีงบประมาณ พ.ศ. 2558</t>
  </si>
  <si>
    <t>-</t>
  </si>
  <si>
    <t xml:space="preserve"> 1 - 4</t>
  </si>
  <si>
    <t>1.1.1 การขับเคลื่อนพัฒนาระบบการประกันคุณภาพการศึกษาโดยคณะกรรมการประกันคุณภาพภายในระดับการศึกษาขั้นพื้นฐาน
1.1.2  การพัฒนามาตรฐานการศึกษาเพื่อการประกันคุณภาพภายในของสถานศึกษา
1.1.3  การพัฒนาแนวทางและเกณฑ์การประเมินคุณภาพตามมาตรฐานการศึกษาเพื่อการประกันคุณภาพภายในของสถานศึกษา
1.1.4 การประชุมสัมมนาบุคลากรระดับเขตพื้นที่การศึกษาเพื่อพัฒนาระบบการประกันคุณภาพภายในของสถานศึกษาให้เข้มแข็ง
1.1.5 การศึกษาดูงานด้านมาตรฐานและการประกันคุณภาพการศึกษา</t>
  </si>
  <si>
    <t xml:space="preserve"> - คณะกรรมการประกันคุณภาพภายในระดับการศึกษาขั้นพื้นฐาน และผู้ที่เกี่ยวข้อง จำนวนประมาณ 15 คน 
 - ผู้แทนจากหน่วยงานที่เกี่ยวข้องการพัฒนามาตรฐานการศึกษาเพื่อการประกันคุณภาพภายในของสถานศึกษาจำนวนประมาณ 50 คน
 -  ผู้แทนจากหน่วยงานที่เกี่ยวข้องการพัฒนาแนวทางและเกณฑ์การประเมินคุณภาพตามมาตรฐานการศึกษาเพื่อการประกันคุณภาพภายในของสถานศึกษาจำนวนประมาณ 50 คน</t>
  </si>
  <si>
    <t xml:space="preserve"> ร้อยละ 100 ของสถนศึกษาที่มีระบบประกันคุณภาพภายในที่เข้มแข็งตามกฎกระทรวงว่าด้วยหลักเกณฑ์และวิธีการประกันคุณภาพการศึกษา พ.ศ. 2553</t>
  </si>
  <si>
    <t xml:space="preserve">
</t>
  </si>
  <si>
    <t xml:space="preserve">     - บุคลากรทั้งระดับ สพฐ. สพท. และ สถานศึกษา ได้รับความรู้ความเข้าใจ และสามารถนำมาตรฐานสู่การปฏิบัติในสถานศึกษาได้อย่างมีประสิทธิภาพ 
 - สพฐ. ดำเนินการจัดประชุมสัมมนาบุคลากรระดับเขตพื้นที่การศึกษา 225 เขต ประชุม จำนวน 1 ครั้ง 
</t>
  </si>
  <si>
    <t xml:space="preserve"> - คณะกรรมการประกันคุณภาพภายในระดับการศึกษาขั้นพื้นฐาน บุคลากร สพฐ. สพท. สถานศึกษา และเลขานุการโครงการ รวมจำนวนประมาณ 8-9 คน ศึกษาดูงานด้านมาตรฐานและการประกันคุณภาพการศึกษา  ณ ต่างประเทศ
- ศึกษาระบบการประกันคุณภาพการศึกษาของต่างประเทศ</t>
  </si>
  <si>
    <r>
      <rPr>
        <b/>
        <sz val="16"/>
        <rFont val="TH SarabunPSK"/>
        <family val="2"/>
      </rPr>
      <t xml:space="preserve"> - </t>
    </r>
    <r>
      <rPr>
        <sz val="16"/>
        <rFont val="TH SarabunPSK"/>
        <family val="2"/>
      </rPr>
      <t xml:space="preserve"> บุคลากรทั้งระดับ สพฐ. สพท. และ สถานศึกษา ได้รับความรู้ความเข้าใจ และสามารถนำมาตรฐานสู่การปฏิบัติภายในสถานศึกษาได้อย่างมีประสิทธิภาพ
 - เอกสารแนวทางที่ได้สามารถนำไปใช้ในการวางแผนและพัฒนาระบบการประกันคุณภาพภายในของเขตพื้นที่การศึกษาได้อย่างเข้มแข็ง</t>
    </r>
  </si>
  <si>
    <t>1.2 โครงการส่งเสริมและพัฒนาระบบการประกันคุณภาพภายนอกสถานศึกษา</t>
  </si>
  <si>
    <t>1.2.1 การเร่งรัดการประเมินซ้ำและปรับผลการประเมินคุณภาพและมาตรฐานการศึกษา
 1.2.2 การบูรณาการความร่วมมือเพื่อแทรกแซงคุณภาพสถานศึกษาที่ไม่มีพัฒนาการด้านคุณภาพและมาตรฐานการศึกษาในรอบ 10  ปี
 1.2.3. การพัฒนาโปรแกรม SAR online เพื่อการประกันคุณภาพการศึกษาภายในสถานศึกษา
 1.2.4 การศึกษาดูงานรูปแบบการบริหารจัดการคุณภาพและมาตรฐานการศึกษาตามความร่วมมือกับหน่วยงานต่างประเทศ</t>
  </si>
  <si>
    <t xml:space="preserve"> - สถานศึกษาที่ไม่ได้รับการรับรองมาตรฐานการศึกษา ปี งปม. 2555 ทุกแห่ง
 - สพป./สพม. ที่มีสถานศึกษาที่ไม่ได้รับการรับรองมาตรฐานในรอบสองและรอบสามตั้งแต่ 5 แห่ง ขึ้นไป 
  - โครงสร้างและข้อมูลสารสนเทศที่จำเป็นเพื่อพัฒนาโปรแกรม SAR online เพื่อการประกันคุณภาพภายใน สถานศึกษา  จำนวน 1 ชุด
 - หน่วยงานส่วนกลางที่เกี่ยวข้อง เช่น สทศ. สวก. สมป. สคบ. สทร. สนก. เป็นต้น
 - ผู้บริหารระดับสูงของหน่วยงานส่วนกลางเช่น ผู้ช่วยเลขา กพฐ.ที่ปรึกษา สพฐ. ผชช.สพฐ. และผอ.สำนัก ที่เกี่ยวข้อง  
 - ผู้บริหารและผู้รับผิดชอบ จากเขตพื้นที่การศึกษาที่เป็นกลุ่มเป้าหมาย  เช่น ผอ/รอง ผอ.สพป./สพม. ผอ.กลุ่มนิเทศฯ/ศน.งาน ประกันคุณภาพ และ ผอ.กลุ่มนโยบายและแผน เขตพื้นที่การศึกษาละ 4 คน
 </t>
  </si>
  <si>
    <t xml:space="preserve"> - ร้อยละ 80 ของสถานศึกษาที่เข้ารับการประเมินคุณภาพภายนอกรอบสาม ผ่านการรับรองคุณภาพภายนอกจาก สมศ. 
 - ร้อยละ 80 ของสถานศึกษากลุ่มเป้าหมาย ได้รับการประเมินซ้ำและปรับผลการประเมินเป็นรับรองมาตรฐานการศึกษา
 -  ร้อยละ 100 ของสถานศึกษาที่ไม่มีพัฒนาการด้านคุณภาพและมาตรฐานการศึกษาในรอบ 10 ปีที่เป็นกลุ่มเป้าหมายได้รับการช่วยเหลือ แนะนำเพื่อเร่งรัดคุณภาพและมาตรฐานการศึกษา 
 </t>
  </si>
  <si>
    <t xml:space="preserve">  - มาตรฐานการศึกษาขั้นพื้นฐาน  มาตรฐานการศึกษาปฐมวัย มาตรฐานการศึกษาพิเศษ 
และมาตรฐานการประเมินคุณภาพภายนอก รอบสี่ ของสมศ. 
 - บุคลากรหลักงานประกันคุณภาพทั้งระดับเขตพื้นที่การศึกษาและสำนักฯได้รับการคัดเลือก  จำนวน 3 - 5  คน</t>
  </si>
  <si>
    <t xml:space="preserve"> 1.3 โครงการคัดเลือกนักเรียน และสถานศึกษาเพื่อรับรางวัลพระราชทาน ระดับการศึกษาขั้นพื้นฐาน</t>
  </si>
  <si>
    <t xml:space="preserve"> 1.3.1 งานคัดเลือกนักเรียนและสถานศึกษา เพื่อรับรางวัลพระราชทาน
 1.3.2 การพัฒนาคณะกรรมการประเมินนักเรียนและสถานศึกษาเพื่อรับรางวัลพระราชทาน ระดับการศึกษาขั้นพื้นฐาน
</t>
  </si>
  <si>
    <t xml:space="preserve"> - นักเรียน ระดับประถมศึกษา มัธยมศึกษาตอนต้น และมัธยมศึกษาตอนปลาย ที่มีความประพฤติดี  และผลการเรียนดีและผ่านการคัดเลือก เข้ารับรางวัลพระราชทาน  จำนวน 117 คน  
 - สถานศึกษา ระดับก่อนประถมศึกษา ประถมศึกษา และมัธยมศึกษา ที่จัดการศึกษาได้มาตรฐานดีเด่นในด้านต่างๆ  เข้ารับรางวัลพระราชทาน จำนวน 117 แห่ง </t>
  </si>
  <si>
    <t xml:space="preserve"> - ร้อยละ 100 ของนักเรียนและสถานศึกษาได้รับรางวัลพระราชทาน</t>
  </si>
  <si>
    <t xml:space="preserve"> - สำนักงานเขตพื้นที่การศึกษามีบุคลากรที่ได้รับการพัฒนาเพื่อทำหน้าที่ประเมินนักเรียนและสถานศึกษา เพื่อรับรางวัลพระราชทานได้อย่างมีประสิทธิภาพ น่าเชื่อถือ และเป็นที่ยอมรับจากทุกฝ่ายที่เกี่ยวข้อง</t>
  </si>
  <si>
    <t>1.4 โครงการส่งเสริมสนับสนุนเขตพื้นที่การศึกษาให้มีความเข้มแข็งในการประเมินคุณภาพการศึกษา</t>
  </si>
  <si>
    <t xml:space="preserve">  1 - 4</t>
  </si>
  <si>
    <t>1.4.1  การส่งเสริมสนับสนุนให้เขตพื้นที่การศึกษาและโรงเรียนมีความเข้มแข็งในด้านการสร้างเครื่องมือประเมินคุณภาพการศึกษา
1.4.2  การให้บริการการสอบวัดระดับความสามารถในการใช้ภาษาไทย สำหรับชาวต่างประเทศ
1.4.3 การพัฒนานวัตกรรมทางการวัดและประเมินผล
1.4.4 การสังเคราะห์ผลการทดสอบทางการศึกษาระดับชาติ</t>
  </si>
  <si>
    <t xml:space="preserve"> - ครูและศึกษานิเทศก์ที่เข้ารับการอบรมเกี่ยวกับการสร้างเครื่องมือวัดและประเมินคุณภาพผู้เรียนทั้งสิ้น 1,500 คน 
 - ชาวต่างประเทศ สมัครเข้าสอบวัดระดับความสามารถในการใช้ภาษาไทย ประจำปีพุทธศักราช 2557 ไม่น้อยกว่า 200 คน
 - ข้อมูลผลการประเมินคุณภาพผู้เรียนที่ทำการสังเคราะห์มีความถูกต้องและน่าเชื่อถือ
 - รายงานการวิจัยเพื่อพัฒนาระบบการสอบโดยใช้คอมพิวเตอร์ผ่านเครือข่ายอินเตอร์เน็ต (Computer Base Online Testing)
 - ข้อมูลผลการประเมินในระดับชาติ เขตพื้นที่การศึกษาและสถานศึกษาครบถ้วนสมบูรณ์
 - เอกสารรายงานผลการประเมินคุณภาพผู้เรียน ปีการศึกษา 2557 จำนวน 1,000 เล่ม</t>
  </si>
  <si>
    <t xml:space="preserve"> - ร้อยละ 80 ของครูและศึกษานิเทศก์ที่เข้ารับการพัฒนาการวัดและประเมินผลในทุกหลักสูตรมีคุณภาพผ่านเกณฑ์การประเมิน
 - ร้อยละ 100 ของผู้เข้าสอบวัดระดับความสามารถในการใช้ภาษาไทย ปีพุทธศักราช 2557 ผ่านเกณฑ์ที่กำหนด
 - รายงานการวิจัยระบบการสอบโดยใช้คอมพิวเตอร์ผ่านเครือข่ายอินเตอร์เน็ต (Computer Base Online Testing) สามารถใช้งานจริง
 </t>
  </si>
  <si>
    <t>1.5  โครงการพัฒนาคลังเครื่องมือมาตรฐานเพื่อการบริการ</t>
  </si>
  <si>
    <t xml:space="preserve"> 1 - 4 </t>
  </si>
  <si>
    <t>5. สร้างและพัฒนาเครื่องมือมาตรฐานวัดความสามารถของผู้เรียน เป็นคลังเครื่องมือมาตรฐาน และเป็นฐานข้อมูลคลังเครื่องมือเพื่อการให้บริการสำหรับใช้ประเมิน ปีการศึกษา 2557 ดังนี้
1.5.1  แบบทดสอบวัดความสามารถด้านภาษา ด้านคำนวณ และด้านเหตุผล ชั้น ป.3
1.5.2 เครื่องมือมาตรฐานกลางตามหลักสูตรฯ 5 กลุ่มสาระเพื่อยกระดับการประเมิน O-NET ชั้น ป.6 ม.3
1.5.3 สร้างและพัฒนาเครื่องมือมาตรฐานกลางวัดผลสัมฤทธิ์ทางการเรียน ชั้น ป.2, 4-5, ชั้น ม.1-2
1.5.4. โครงการพัฒนาการวัดและประเมินสมรรถนะของผู้เรียนด้านภาษาไทย (Thai Language Proficiency  Test)</t>
  </si>
  <si>
    <t xml:space="preserve">  1 ข้อสอบมาตรฐานความสามารถด้านภาษาด้านคำนวณ และด้านเหตุผล จำนวน ด้านละ 100 ข้อ 
 2 ข้อสอบมาตรฐานในกลุ่มสาระการเรียนรู้ภาษาไทย คณิตศาสตร์ วิทยาศาสตร์ สังคมศึกษา ศาสนาและวัฒนธรรม และภาษาต่างประเทศ(ภาษาอังกฤษ) ชั้น ป.2 ป.4-5 และ ม.1-2 ไม่ต่ำกว่า 2,000 ข้อ 
 3 ข้อสอบมาตรฐานในกลุ่มสาระการเรียนรู้ภาษาไทย คณิตศาสตร์ วิทยาศาสตร์ สังคมศึกษา และภาษาต่างประเทศ(ภาษาอังกฤษ) ชั้น ป.6 และ ม.3 ไม่ต่ำกว่า 500 ข้อ</t>
  </si>
  <si>
    <t xml:space="preserve"> - ร้อยละความสำเร็จในการพัฒนาคลังเครื่องมือมาตรฐานเพื่อการบริการ  
* จำนวนข้อสอบที่มีคุณภาพ 
* จำนวนผู้ขอใช้บริการ</t>
  </si>
  <si>
    <t>1.6 โครงการประเมินคุณภาพผู้เรียนตามหลักสูตรแกนกลางการศึกษาขั้นพื้นฐาน พุทธศักราช 2551  ปีการศึกษา 2557</t>
  </si>
  <si>
    <t>1.6.1  การประเมินคุณภาพผู้เรียน (ประเมิน NT) ปีการศึกษา 2557
1.6.2 จัดสรรงบประมาณให้สำนักงานเขตพื้นที่การศึกษา ดำเนินการประเมินฯ
1.6.3 การศึกษาดูงานด้านการวัดและประเมินคุณภาพการศึกษา</t>
  </si>
  <si>
    <t xml:space="preserve">  1. ประเมินความสามารถ ด้านภาษา ด้านคำนวณ ด้านเหตุผล นักเรียนชั้น ป.3 ทุกคน   
 2. คณะกรรมการพัฒนาเครื่องมือวัดและประเมินคุณภาพการศึกษา จำนวนประมาณ 5-7 คน ศึกษาดูงานระบบการวัดและการประเมินคุณภาพการศึกษา ณ ต่างประเทศ อย่างน้อย 1 ประเทศ
</t>
  </si>
  <si>
    <t xml:space="preserve"> - ร้อยละความสำเร็จของการบริหารการจัดสอบ 
* จำนวนเขตพื้นที่ที่เข้าร่วมการประชุมคณะกรรมการระดับเขตพื้นที่
* จำนวนผู้เข้ารับการประเมินความสามารถฯ
 - คณะกรรมการพัฒนาเครื่องมือวัดและประเมินคุณภาพการศึกษา จำนวนประมาณ 5-7 คน ศึกษาดูงานระบบการวัดและการประเมินคุณภาพการศึกษา ณ ต่างประเทศ </t>
  </si>
  <si>
    <t>1.7 โครงการจัดทำฐานข้อมูลผลการเรียนเฉลี่ยสะสม (GPA) นักเรียนรายบุคคล</t>
  </si>
  <si>
    <t xml:space="preserve"> การจัดทำฐานข้อมูลผลการเรียนเฉลี่ยสะสม (GPA) นักเรียนรายบุคคล</t>
  </si>
  <si>
    <t xml:space="preserve">  ข้อมูลผลการเรียนเฉลี่ย (GPA) ของนักเรียนรายบุคคล 
</t>
  </si>
  <si>
    <t xml:space="preserve">  ระดับความสำเร็จของการจัดทำฐานข้อมูลผลการเรียนเฉลี่ย (GPA) ของนักเรียนรายบุคคล 
 </t>
  </si>
  <si>
    <t>1.8 พัฒนาระบบข้อมูลสารสนเทศด้านการจบการศึกษา</t>
  </si>
  <si>
    <t xml:space="preserve"> พัฒนาระบบข้อมูลสารสนเทศด้านการจบการศึกษา</t>
  </si>
  <si>
    <t xml:space="preserve"> 1 สถานศึกษาทุกแห่งมีระบบการจัดทำและจัดเก็บข้อมูลสารสนเทศด้านการจบการศึกษา และงานทะเบียนเอกสารการศึกษาได้อย่างมีประสิทธิภาพ และนำไปใช้ในการให้บริการแก่ประชาชนได้ 
 2 สพท. ทุกแห่งมีข้อมูลสารสนเทศด้านการจบการศึกษาที่เป็นระบบ  สามารถสืบค้นได้สะดวก รวดเร็ว เก็บรักษาด้วยความปลอดภัย และมีประสิทธิภาพ</t>
  </si>
  <si>
    <t xml:space="preserve"> 1 ระดับความสำเร็จของสถานศึกษาที่มีระบบการจัดทำและจัดเก็บข้อมูลสารสนเทศที่มีประสิทธิภาพ
 2 ระดับความสำเร็จของ สพท. ที่มีข้อมูลสารสนเทศด้านการจบการศึกษาอย่างเป็นระบบและมีประสิทธิภาพ</t>
  </si>
  <si>
    <t xml:space="preserve"> แนวทาง : เสริมสร้างความสามารถด้านภาษา(Literacy)ด้านคำนวณNumeracy) และด้านการใช้เหตุผล (Reasoning Ability) สู่การยกระดับผลการประเมินระดับชาติ (National Test)                                </t>
  </si>
  <si>
    <t xml:space="preserve"> วิจัยและพัฒนานวัตกรรมการศึกษา</t>
  </si>
  <si>
    <t>ภาคบังคับ/ม.ต้น</t>
  </si>
  <si>
    <t>สนก.</t>
  </si>
  <si>
    <t>1 โครงการวิจัยและพัฒนานวัตกรรมการบริหารโรงเรียนอย่างยั่งยืนและมีคุณภาพทั้งองค์กร</t>
  </si>
  <si>
    <t>1) ประชุมปฏิบัติการอบรมทีมพี่เลี้ยง ประจำปี 2558ภายใต้โครงการวิจัยและพัฒนานวัตกรรมการบริหารโรงเรียนอย่างยั่งยืนและมีคุณภาพทั้งองค์กร</t>
  </si>
  <si>
    <t>ทีมพี่เลี้ยงในโครงการวิจัยและพัฒนานวัตกรรมการบริหารโรงเรียนอย่างยั่งยืนและมีคุณภาพทั้งองค์กร</t>
  </si>
  <si>
    <t>จำนวนพี่เลี้ยงในโครงการที่ได้รับการพัฒนา</t>
  </si>
  <si>
    <t>2) การประชุมปฏิบัติการจัดทำโครงร่างองค์กรของโรงเรียนในโครงการ ภายใต้โครงการวิจัยและพัฒนานวัตกรรมการบริหารโรงเรียนอย่างยั่งยืนและมีคุณภาพทั้งองค์กร dki</t>
  </si>
  <si>
    <t>โรงเรียนในโครงการวิจัยและพัฒนานวัตกรรมการบริหารโรงเรียนอย่างยั่งยืนและมีคุณภาพทั้งองค์กร</t>
  </si>
  <si>
    <t>จำนวนโรงเรียนในโครงการที่ได้รับการพัฒนา</t>
  </si>
  <si>
    <t xml:space="preserve">3) โอนจัดสรรให้โรงเรียนและเขตพื้นที่ เพื่อนิเทศก์โรงเรียนในโครงการและประชุมสรุปผล </t>
  </si>
  <si>
    <t>4) ประชุมสรุปผลประจำปี 2558และจัดพิมพ์เอกสารเผยแพร่</t>
  </si>
  <si>
    <t>เผยแพร่เอกสารให้ผู้เกี่ยวข้อง</t>
  </si>
  <si>
    <t>จำนวนพี่เลี้ยงและโรงเรียนในโครงการ</t>
  </si>
  <si>
    <t>5) การวิจัยการพัฒนาความยั่งยืนด้วยระบบคุณภาพ</t>
  </si>
  <si>
    <t>2 โครงการวิจัยและพัฒนานวัตกรรมภาวะความเป็นผู้นำเด็กเป็นรายบุคคลในศตวรรษที่ 21</t>
  </si>
  <si>
    <t xml:space="preserve">1) ประชุมเชิงปฏิบัติการผู้บริหารจัดทำแผนปฏิบัติการดำเนินโครงการอัจฉริยะจรรยา </t>
  </si>
  <si>
    <t>ผู้บริหารโรงเรียนอัจฉริยะจรรยา
12 คน</t>
  </si>
  <si>
    <t>มีแผนปฏิบัติการอัจฉริยะจรรยา
ของโรงเรียน</t>
  </si>
  <si>
    <t xml:space="preserve">2) จัดสรรงบประมาณให้ สพป./สพม. และโรงเรียนโครงการอัจฉริยะจรรยา </t>
  </si>
  <si>
    <t>12 โรงเรียน</t>
  </si>
  <si>
    <t>โรงเรียนได้รับการจัดสรรงบประมาณ
เพื่อพัฒนาตามแผนปฏิบัติการ</t>
  </si>
  <si>
    <t>3) จัดค่ายเยาวชนผู้นำเด็กอัจฉริยะจรรยา</t>
  </si>
  <si>
    <t>120 คน</t>
  </si>
  <si>
    <t>ผู้นำเด็กนักเรียนได้รับการพัฒนา</t>
  </si>
  <si>
    <t>4) จัดอบรมหลักสูตรผู้บริหารโรงเรียนผู้นำการเรียนรู้เพื่อทักษะในศตวรรษที่ 21</t>
  </si>
  <si>
    <t>12 คน</t>
  </si>
  <si>
    <t>มีหลักสูตรอบรมผู้บริหารระยะสั้น</t>
  </si>
  <si>
    <t>5) จัดอบรมการจัดทำ Best Practice ให้แก่ครูผู้รับผิดชอบวิชาการโรงเรียนอัจฉริยะจรรยา</t>
  </si>
  <si>
    <t>24 คน</t>
  </si>
  <si>
    <t>คู่มือ แนวทางในการจัดทำ Best Practice
ของโรงเรียนอัจฉริยะจรรยา</t>
  </si>
  <si>
    <t>6) จัดกิจกรรมแลกเปลี่ยนนวัตกรรมการเรียนรู้ (Best Practice) โรงเรียนที่เข้าร่วมโครงการอัจฉริยะจรรยา</t>
  </si>
  <si>
    <t>นักเรียน 4,000 คน
ครู 500 คน</t>
  </si>
  <si>
    <t xml:space="preserve">ครู และ นักเรียนได้เข้าร่วมกิจกรรมแลกเปลี่ยนเรียนรู้
</t>
  </si>
  <si>
    <t>7) นิเทศ กำกับ ติดตามการดำเนินการโครงการอัจฉริยะจรรยา</t>
  </si>
  <si>
    <t>12 เขตพื้นที่การศึกษา</t>
  </si>
  <si>
    <t>รายงานผลการนิเทศ ติดตาม
การดำเนินโครงการอัจฉริยะจรรยา</t>
  </si>
  <si>
    <t>3 โครงการวิจัยระดับการศึกษาขั้นพื้นฐาน</t>
  </si>
  <si>
    <t>1) สนับสนุนทุนวิจัยทางการศึกษาตามกรอบทิศทาง แผนงานวิจัยของ สพฐ.</t>
  </si>
  <si>
    <t xml:space="preserve"> - สพฐ.ผลิตผลงานวิจัยสอดคล้องตามความต้องการของ สพฐ.  </t>
  </si>
  <si>
    <t>1. สพฐ.มีผลงานวิจัยที่มีคุณภาพ จำนวน 24 เรื่อง</t>
  </si>
  <si>
    <t xml:space="preserve"> 1</t>
  </si>
  <si>
    <t>2. ร้อยละ 90 ของผู้เสนอขอทุนดำเนินการได้ถูกต้องและมีคุณภาพภายในกำหนดเวลา</t>
  </si>
  <si>
    <t xml:space="preserve">2) ขับเคลื่อนนโยบายตามแผนงานทิศทางวิจัย สพฐ. </t>
  </si>
  <si>
    <t xml:space="preserve"> 2 1 ประชุมกรรมการตรวจงานวิจัย</t>
  </si>
  <si>
    <t>1. ยกระดับคุณภาพงานวิจัยของ สพฐ.</t>
  </si>
  <si>
    <t>1. สพป./สพม. มีแนวทางในการดำเนินการวิจัย</t>
  </si>
  <si>
    <t xml:space="preserve"> 2.2 การประชุมวิชาการนำเสนอผลงานวิจัยภายในประเทศ</t>
  </si>
  <si>
    <t>2. ประชาสัมพันธ์ผลงานวิจัย สพฐ. กว้างขวางมากขึ้น</t>
  </si>
  <si>
    <t>2. ครูสามารถแก้ปัญหาการจัดการเรียนการสอน ได้อย่างมีคุณภาพ โดยใช้กระบวนการวิจัย</t>
  </si>
  <si>
    <t xml:space="preserve"> 3</t>
  </si>
  <si>
    <t xml:space="preserve"> 2.3 ประกวดวิจัยดีมีคุณภาพ</t>
  </si>
  <si>
    <t>3. ครูบุคลากรทางการศึกษามีเวทีระดับประเทศแสดงผลงานวิจัย</t>
  </si>
  <si>
    <t xml:space="preserve"> 2.4 ประชุมจัดทำแนวทางส่งเสริมการวิจัย</t>
  </si>
  <si>
    <t>4. ทักษะและจำนวนนักวิจัย สพฐ. เพิ่มขึ้น</t>
  </si>
  <si>
    <t xml:space="preserve"> 2</t>
  </si>
  <si>
    <t xml:space="preserve"> 2.5 จัดทำเอกสารและแผ่นพับแนวทางส่งเสริมการวิจัย</t>
  </si>
  <si>
    <t>5. สื่อสารถึงครูและบุคลากรทางการศึกษาเพิ่มมากขึ้น</t>
  </si>
  <si>
    <t xml:space="preserve">3) การวิจัยและพัฒนาระบบการนำผลการวิจัยไปใช้ประโยชน์ในโรงเรียนเพื่ออนาคต" </t>
  </si>
  <si>
    <t>1) วิเคราะห์สภาพปัจจุบัน</t>
  </si>
  <si>
    <t>1.โรงเรียน 10 แห่ง, สพป. 2 แห่ง และ สพฐ. รู้สภาพปัจจุบัน/ ทุนเดิมเพื่อการพัฒนาต่อยอด</t>
  </si>
  <si>
    <t>1. ระบบการนำผลการวิจัยไปใช้ประโยชน์ผ่านการประเมินในระดับดีจากผู้ทรงคุณวุฒิ</t>
  </si>
  <si>
    <t>2) พัฒนาระบบการนำผลการวิจัยไปใช้ประโยชน์</t>
  </si>
  <si>
    <t>2.ระบบการนำผลการวิจัยไปใช้ประโยชน์ของ สพฐ. สพป. และโรงเรียน 1 ระบบ</t>
  </si>
  <si>
    <t>2. ระบบการนำผลการวิจัยไปใช้ประโยชน์ผ่านการประเมินว่าเหมาะสมจากครูและบุคลากร</t>
  </si>
  <si>
    <t>3) พัฒนาทีมผู้นำองค์กรขับเคลื่อนระบบฯ</t>
  </si>
  <si>
    <t xml:space="preserve">3.ทีมผู้นำองค์กร (ผู้บริหาร สพป., ผู้บริหารโรงเรียน ครู และศึกษานิเทศก์) เขตละ 15 คน </t>
  </si>
  <si>
    <t>3. ครูและบุคลากรของโรงเรียนและสำนักงานเขตที่ร่วมพัฒนาสามารถในการดำเนินการตามระบบฯได้ในระดับดี</t>
  </si>
  <si>
    <t>4) พัฒนาตัวช่วย/ เครื่องมือสนับสนุนในระบบฯ</t>
  </si>
  <si>
    <t>4.ตัวช่วยและเครื่องมือสนับสนุน อาทิ คู่มือ 25 ฉบับ, เอกสารความรู้ 1,000 ฉบับ</t>
  </si>
  <si>
    <t>4. นักเรียนได้รับโอกาสเรียนรู้จากครูและบุคลากรที่ประยุกต์ความรู้จากงานวิจัยมาใช้ในการสอนและการทำงาน</t>
  </si>
  <si>
    <t>5) นิเทศทีมผู้นำองค์กร ณ สถานศึกษา</t>
  </si>
  <si>
    <t xml:space="preserve">5.ทีมผู้นำองค์กร เขตละ 15 คน ได้รับการนิเทศ/ Coaching &amp; Mentoring </t>
  </si>
  <si>
    <t>3 - 4</t>
  </si>
  <si>
    <t>6) สรุปสังเคราะห์ผลเพื่อการพัฒนาระบบฯ และโรงเรียน</t>
  </si>
  <si>
    <t>6.ผู้มีส่วนเกี่ยวข้องในระบบฯ (บุคลากร สพฐ. สพป.และ ร.ร.) ได้สรุปผลจากการปฏิบัติของตนเอง</t>
  </si>
  <si>
    <t>4 โครงการพัฒนาคุณภาพการเรียนรู้สู่สากล : การแข่งขันทางวิชาการ ระดับนานาชาติ</t>
  </si>
  <si>
    <t xml:space="preserve">     1) โครงการแข่งขันทางวิชาการ ระดับนานาชาติ</t>
  </si>
  <si>
    <t>1. 183 สพป./42 สพม</t>
  </si>
  <si>
    <t>1. ในการแข่งขันทางวิชาการสู่เวทีโลก</t>
  </si>
  <si>
    <t xml:space="preserve">           1.1) พัฒนารูปแบบแนวทางการจัดกิจกรรมการพัฒนาความสามารถทางวิชาการของนักเรียนและแข่งขันทางทางวิชาการและพัฒนาโปรแกรมออนไลน์การการรับสมัครนักเรียนระดับนานาชาติ ประจำปี พ.ศ. 2558เข้าร่วมการแข่งขันทางวิชาการ  </t>
  </si>
  <si>
    <t>2. นร.ประถม-มัธยม  จำนวน 120,000 คน จากทุกสังกัดได้พัฒนาความสามารถทางวิชาการ (คณิตสาสตร์ และวิทยาศาสตร์)ด้านทักษะกระบวนการคิดอย่างเต็มตามศักยภาพ</t>
  </si>
  <si>
    <t>2. ยกระดับคุณภาพนักเรียนในด้านคณิตศาสตร์ วิทยาศาสตร์สู่มาตรฐานสากล</t>
  </si>
  <si>
    <t xml:space="preserve">           1.2)  วิจัยการประเมินและพัฒนาระบบกระบวนการคัดเลือกนักเรียน (38 ศูนย์สอบ)ไปแข่งขันทางวิชาการ ระดับนานาชาติ ประจำปี 2558 </t>
  </si>
  <si>
    <t>3. นร.จากทุกสังกัดได้รับการ พัฒนาด้านคณิตศาสตร์และวิทยาศาสตร์ และคัดเลือกเป็นผู้แทนนักเรียนไทยไปแข่งขันทางวิชาการ ระดับนานาชาติจำนวน 180 คน</t>
  </si>
  <si>
    <t>3. นักเรียนระดับประถม-มัธยม จำนวน 120,000 คน จากทุกสังกัดใน 183 สพป./42 สพม. ได้พัฒนาความสามารถทางวิชาการเต็มตามศักยภาพ</t>
  </si>
  <si>
    <t xml:space="preserve">                -  ประชุมปฏิบัติการพัฒนาระบบกระบวนการคัดเลือกตัวแทนนักเรียน ไปแข่งขันทางวิชาการ  ระดับนานาชาติ</t>
  </si>
  <si>
    <t>4. วิจัย พัฒนานวัตกรรมรูปแบบการเรียนการสอนด้านคณิต วิทย์ เน้นทักษะกระบวนการคิดวิเคราะห์</t>
  </si>
  <si>
    <t>4. นักเรียนจากทุกสังกัด และได้รับโอกาสเป็นตัวแทนไปแข่งขันทางวิชาการ ระดับนานาชาติจำนวน 180 คน</t>
  </si>
  <si>
    <t xml:space="preserve">                 -   ประชาสัมพันธ์กิจกรรมการแข่งขัน ทางวิชาการ ระดับนานาชาติประจำปี พ.ศ. 2558</t>
  </si>
  <si>
    <t>5. ครูผู้สอนคณิต วิทย์ ระดับประถมศึกษา  ได้รับการพัฒนาด้านเทคนิคการจัดการเรียนการสอนที่เน้นทักษะ ทักษะกระบวนการคิดทางคณิตศาสตร์ และกระบวนการคิดทางวิทยาศาสตร์</t>
  </si>
  <si>
    <t>5. จำนวนรางวัลจากการแข่งขันทางวิชาการระดับนานาชาติ (โอลิมปิกวิชาการ) เพิ่มขึ้น</t>
  </si>
  <si>
    <t xml:space="preserve">         1.3) ส่งเสริมสนับสนุน สพป./สพม. พัฒนาต่อยอดนวัตกรรมการจัดเวทีแข่งขันทางวิชาการ ระดับเขตพื้นที่การศึกษา  ระดับภูมิภาค ระดับประเทศ</t>
  </si>
  <si>
    <t>7. พัฒนาและคัดเลือกนวัตกรรมการจัดการเรียนการสอนด้านคณิตศาสตร์สู่ความเป็นเลิศ</t>
  </si>
  <si>
    <t>5. จำนวนครู 2250 คน ได้รับการพัฒนาด้านทักษะกระบวนการคณิตศาสตร์และวิทยาศาสตร์</t>
  </si>
  <si>
    <t>1, 2</t>
  </si>
  <si>
    <t xml:space="preserve">        1.4)  พัฒนาสร้างหลักสูตรและเครื่องมือพัฒนาความสามารถทางวิชาการของนักเรียน  ระดับเขตพื้นที่การศึกษา  ระดับภูมิภาค ระดับประเทศ 3 วิชา 4 กลุ่มเป้าหมาย รวม  18 ฉบับ</t>
  </si>
  <si>
    <t>6. ร้อยละของนักเรียนและเยาวชนมีความรักและสนใจในการเป็นนักคณิตศาสตร์และวิทยาศาสตร์เพิ่มขึ้น</t>
  </si>
  <si>
    <t xml:space="preserve">       1.5) พัฒนานวัตกรรมรูปแบบค่ายทางวิชาการนักเรียนที่มีความสามารถด้านคณิตศาสตร์และวิทยาศาสตร์และพัฒนาต่อยอดคัดเลือกนักเรียนไปแข่งขันทางวิชาการระดับนานาชาติ 6 เวทีแข่งขัน  </t>
  </si>
  <si>
    <t>7. จำนวนนวัตกรรมการเรียนการสอนคณิตศาสตร์สู่ความเป็นเลิศ</t>
  </si>
  <si>
    <t xml:space="preserve">       1.6) จำลองสถานการณ์การแข่งขันคณิตศาสตร์ และวิทยาศาสตร์โอลิมปิกวิชาการระดับประเทศ</t>
  </si>
  <si>
    <t>8. จำนวนเครือข่ายในการพัฒนาความสามารถคณิตศาสตร์และวิทยาศาสตร์ 38 ศูนย์ในระดับพื้นที่การศึกษา</t>
  </si>
  <si>
    <t xml:space="preserve">       1.7) วิจัยและพัฒนาการจัดการเรียนการสอนด้านคณิตศาสตร์ และ วิทยาศาสตร์สู่เส้นทางโอลิมปิก</t>
  </si>
  <si>
    <t xml:space="preserve">       1.8) นำทีมนักเรียนไทยไปแข่งขันทางวิชาการระดับนานาชาติ ประจำปี พ.ศ. 2558 </t>
  </si>
  <si>
    <t xml:space="preserve"> 1, 4</t>
  </si>
  <si>
    <t xml:space="preserve">     1) การแข่งขันคณิตศาสตร์และวิทยาศาสตร์ โอลิมปิกระหว่างประเทศ ระดับประถมศึกษา :  International Mathematics and Scince Olympiad for PrimcrySchool 2014  (IMSO 2014)  ณ สาธารณรัฐอินโดนีเซีย เดือนตุลาคม 2557 </t>
  </si>
  <si>
    <t xml:space="preserve">     2) การแข่งขันคณิตศาสตร์นานาชาติ  ระดับประถมศึกษา : Wizards Mathematics International Competition 2014 (WIZMIC 2014)  ณ สาธารณรัฐ อินเดีย  เดือนตุลาคม 2557</t>
  </si>
  <si>
    <t xml:space="preserve">     3) การแข่งขันคณิตศาสตร์โลก ระดับประถมศึกษา : Po Leung Kuk Primary Mathematics World Contest 2015 (PMWC 2015) ณ เขตบริหารพิเศษ ฮ่องกง  เดือนกรกฎาคม 2558</t>
  </si>
  <si>
    <t xml:space="preserve">     4) การแข่งขันคณิตศาสตร์ ระหว่างประเทศ ระดับประถมศึกษา : Elementary Mathematics International Competition 2015 (IMC : EMIC 2015) ณ แคนาดา  เดือนกรกฎาคม 2558</t>
  </si>
  <si>
    <t xml:space="preserve">     5) การแข่งขันคณิตศาสตร์ ระหว่างประเทศ ระดับ มัธยมศึกษา : World Youth Mathematics Inter-cities Competition 2015 (IMC : WYMIC 2015) ณ แคนาดา  เดือนกรกฎาคม 2558</t>
  </si>
  <si>
    <t xml:space="preserve">     6) การแข่งขันคณิตศาสตร์โอลิมปิก เอเชีย ระดับ มัธยมศึกษา : Southeast Mathematics Olympiad 2015 (SMO 2015)  ณ สาธารณรัฐประชาชนจีน เดือนสิงหาคม 2558</t>
  </si>
  <si>
    <t xml:space="preserve">      7)  การแข่งขันคณิตศาสตร์โอลิมปิกเอเซีย ระดับมัธยมศึกษา</t>
  </si>
  <si>
    <t>Asia Inter-Cities Teenagers Mathematics Olympiad (AITMO 2015)</t>
  </si>
  <si>
    <t>ณ ไต้หวัน เดือนสิงหาคม 2558</t>
  </si>
  <si>
    <t xml:space="preserve">      7) ร่วมนำทีมผู้แทนนักเรียนไทยไปแข่งขันวิทยาศาสตร์โอลิมปิกระหว่างประเทศ ระดับมัธยมศึกษาตอนต้น IJSO 2015 /เนเธอร์แลนด์</t>
  </si>
  <si>
    <t xml:space="preserve">      8) ประชุมเตรียมความพร้อมการจัดการแข่งขันทางวิชาการ ระดับนานาชาติ ไต้หวัน/จีน/อินโดนีเซีย</t>
  </si>
  <si>
    <t xml:space="preserve">       1.9) ค่าจัดทำโลรางวัล และเกียรติบัตรรางวัลในการแข่งขันทางวิชาการ ระดับประเทศ</t>
  </si>
  <si>
    <t xml:space="preserve">       1.10) ค่าตอบแทนรางวัลนักเรียนในการแข่งขันทางวิชาการ ระดับนานาชาติ 150 คน ๆ ละ 4,500 บาท</t>
  </si>
  <si>
    <t xml:space="preserve"> 5 พัฒนาต่อยอดนวัตกรรมการแข่งขันทางวิชาการ ระดับนานาชาติ</t>
  </si>
  <si>
    <t xml:space="preserve">        1) แลกเปลี่ยนนวัตกรรมการจัดการเรียนรู้นักเรียนครู โรงเรียน และ เขตพื้นที่การศึกษาที่ได้รับการคัดเลือกไปแข่งขันทางวิชาการ ระดับนานาชาติ</t>
  </si>
  <si>
    <t xml:space="preserve">        2) พัฒนาเว็บไซต์ เผยแพร่นวัตกรรมและข้อสอบนานาชาติและเผยแพร่ภาพความสำเร็จศัยกภาพนักเรียนที่เป็นตัวแทนไปแข่งขันระดับนานาชาติต่อสาธารณชน</t>
  </si>
  <si>
    <t xml:space="preserve">       3) ติดตาม กำกับการดำเนินงานโครงการพัฒนาคุณภาพการเรียนรู้สู่สากล</t>
  </si>
  <si>
    <t>โครงการพัฒนานวัตกรรมการเรียนการสอนด้านคณิตศาสตร์ และวิทยาศาสตร์สู่ความเป็นเลิศ</t>
  </si>
  <si>
    <t>1  การพัฒนานวัตกรรมการเรียนรู้คณิตศาสตร์และวิทยาศาสตร์สู่ความเป็นเลิศ</t>
  </si>
  <si>
    <t>1. ครูผู้สอนคณิตศาสตร์ และวิทยาศาสตร์ได้รับการพัฒนาเทคนิคและวิธีการเรียนการสอน</t>
  </si>
  <si>
    <t>1. ครูผู้สอนคณิตศาสตร์ วิทยาศาสตร์ ได้รับการส่งเสริมให้จัดทำวิจัยเพื่อพัฒนาการจัดการเรียนการสอน</t>
  </si>
  <si>
    <t xml:space="preserve">     1) การพัฒนานวัตกรรมเทคนิคและแทคติกการสอนคณิตศาสตร์ โดยความร่วมมือกับหน่วยงาน องค์กรในประเทศและต่างประเทศ</t>
  </si>
  <si>
    <t>2. สพฐ.มีเครือข่ายในการพัฒนาครูผู้สอนคณิตศาสตร์และวิทยาศาสตร์</t>
  </si>
  <si>
    <t>2. สพฐ. มีเครือข่ายในการพัฒนาการจัดการเรียนรู้ของครูผู้สอนวิชาวิทยาศาสตร์ สู่เส้นทางโอลิมปิก</t>
  </si>
  <si>
    <t xml:space="preserve">     2) การวิจัยและพัฒนาและทดลองรูปแบบ วิธีการการสอน การแก้โจทย์ปัญหาเน้นทักษะกระบวนการคิดการสอน การแก้โจทย์ปัญหาเน้นทักษะกระบวนการคิด</t>
  </si>
  <si>
    <t>3. ครูผู้สอนวิทย์ฯ ได้รับการพัฒนาเทคนิควิธีการและแนวทางการจัดการเรียนการสอนคณิตศาสตร์ และวิทยาศาสตร์สู่ความเป็นเลิศ</t>
  </si>
  <si>
    <t>3. ครูผู้สอนวิทยาศาสตร์ได้รับการพัฒนาเทคนิค วิธีการ แนวทางการจัดการเรียนการสอนวิทยาศาสตร์(ฟิสิกส์ เคมี ชีววิทยา) สู่ความเป็นเลิศและสามารถพัฒนาให้นักเรียนได้เรียนรู้ด้วยวิธีการฝึกปฏิบัติที่ดี</t>
  </si>
  <si>
    <t>2 - 3</t>
  </si>
  <si>
    <t xml:space="preserve">     3) การประชุมปฏิบัติการร่วมเรียนรู้สำหรับครูผู้สอนคณิตศาสตร์ และครูผู้สอนวิทยาศาสตร์โรงเรียนเน้นทักษะกระบวนการคิด</t>
  </si>
  <si>
    <t>4. สพฐ.มีนวัตกรรมการเรียนการสอนสาระคณิตศาสตร์ และวิทยาศาสตร์ที่มีมาตรฐานสากลสามารถนำไปพัฒนาศักยภาพการรียนรู้ของนักเรียน</t>
  </si>
  <si>
    <t>4. โรงเรียนมีงานวิจัยและพัฒนาการเรียนการสอนวิชาวิทยาศาสตร์เพื่อเผยแพร่และเป็นตัวอย่างได้</t>
  </si>
  <si>
    <t xml:space="preserve">     4) สังเคราะห์งานวิจัยและพัฒนาคณิตศาสตร์และวิทยาศาสตร์เพื่อการแข่งขันเชิงรุก</t>
  </si>
  <si>
    <t>5. โรงเรียนมีผลงานวิจัยและพัฒนาการจัดการเรียนการสอนคณิตศาสตร์ และวิทยาศาสตร์</t>
  </si>
  <si>
    <t>5. สพฐ. มีนวัตกรรมการเรียนการสอนสาระคณิตศาสตร์ และ วิทยาศาสตร์ที่มีมาตรฐานสากลสามารถนำไปพัฒนาศักยภาพการเรียนรู้ของนักเรียน</t>
  </si>
  <si>
    <t xml:space="preserve">         - ประชุมสร้างเครือข่าย</t>
  </si>
  <si>
    <t xml:space="preserve">         - ประชุมสังเคราะห์งานวิจัย</t>
  </si>
  <si>
    <t xml:space="preserve">     5) ติดตามเก็บข้อมูลการวิจัย</t>
  </si>
  <si>
    <t xml:space="preserve">     6) พัฒนาต่อยอดนวัตกรรมการเรียนรู้คณิตศาสตร์วิทยาศาสตร์สู่ความเป็นเลิศ</t>
  </si>
  <si>
    <t xml:space="preserve">     7) โครงการความร่วมมือพัฒนานวัตกรรมการเรียนการสอนคณิตศาสตร์สู่ความเป็นเลิศ</t>
  </si>
  <si>
    <t>2  โครงการวิจัยและประเมินความสามารถนักเรียนไทยเทียบเคียงนักเรียนระดับนานาชาติด้านคณิตศาสตร์และวิทยาศาสตร์ ระดับการศึกษาขั้นพื้นฐานInternational Mathemattics Assessment for School (IMAS)</t>
  </si>
  <si>
    <t xml:space="preserve">    1) พัฒนารูปแบบแนวทางการประเมินความสามารถนักเรียนไทยเทียบเคียงนักเรียนระดับนานาชาติด้านด้านคณิตศาสตร์ ร่วมกับหน่วยง่นที่เกี่ยข้อง</t>
  </si>
  <si>
    <t xml:space="preserve">    2) การบริหารจัดการประเมิน On-Line กลุ่มเป้าหมายนักเรียนที่มีความสามารถด้านคณิตศาสตร์ ระดับการศึกษาขั้นพื้นฐาน 38 ศูนย์ ๆ ละ 10,000 บาท</t>
  </si>
  <si>
    <t xml:space="preserve">   3) ค่าลงทะเบียน ON-Line สำหรับนักเรียนที่มีความสามารถด้านคณิตศาสตร์ ระดับการศึกษาขั้นพื้นฐาน1,000 คน ๆ ละ 100 บาท</t>
  </si>
  <si>
    <t xml:space="preserve">   4) ประชุมผู้รับผิดชอบโครงการประเมินความสามารถนักเรียนที่มีความสามารถด้านคณิตศาสตร์ ระดับเขตพื้นที่การศึกษา</t>
  </si>
  <si>
    <t xml:space="preserve">    5) กิจกรรมค่ายระหว่างประเทศสำหรับนักเรียนและครูที่ผ่านการประเมินพัฒนาความสามารถทาง คณิตศาสตร์ IMAS จำนวน 10 โรงเรียน</t>
  </si>
  <si>
    <t>การจัดการความรู้และแลกเปลี่ยนนวัตกรรมที่ส่งเสริมกระบวนการคิดวิเคราะห์คณิตศาสตร์</t>
  </si>
  <si>
    <t xml:space="preserve">     1) คัดเลือกนวัตกรรมรูปแบบการสอนที่เน้นด้านกระบวนการคิดวิเคราะห์</t>
  </si>
  <si>
    <t xml:space="preserve">     2) ส่งเสริมและพัฒนานวัตกรรมรูปแบบการสอนที่เน้นด้านกระบวนการคิดวิเคราะห์</t>
  </si>
  <si>
    <t xml:space="preserve">     3) แลกเปลี่ยนนวัตกรรมการเรียนรู้คณิคศาสตร์ที่เน้นด้านกระบวนการคิดวิเคราะห์</t>
  </si>
  <si>
    <t>3 -4</t>
  </si>
  <si>
    <t>โครงการพัฒนาศักยภาพความคิดสร้างสรรค์สิ่งประดิษฐ์</t>
  </si>
  <si>
    <t>1 กิจกรรมการออกแบบสร้างสรรค์สิ่งประดิษฐ์ทางวิทยาศาสตร์สำหรับเด็กและเยาวชน</t>
  </si>
  <si>
    <t>1. ผลงานสิ่งประดิษฐ์ทางวิทยาศาสตร์เป็นไปตามหลักเกณฑ์ มีคุณภาพจำนวนมากขึ้น</t>
  </si>
  <si>
    <t>1. นักเรียน นักประดิษฐ์สามารถพัฒนาสิ่งประดิษฐ์ของตนให้มีคุณภาพมากขึ้น</t>
  </si>
  <si>
    <t>1) ประชุมพิจารณาคัดเลือกผลงานการออกแบบสร้างสรรค์สิ่งประดิษฐ์สำหรับเด็กและเยาวชน</t>
  </si>
  <si>
    <t>2. ผลงานเกิดจากความคิดสร้างสรรค์เหมาะสมกับวัยของนักเรียน</t>
  </si>
  <si>
    <t>2. สามารถคัดเลือกผลงานสิ่งประดิษฐ์ได้ตรงตามประสิทธิภาพของงาน</t>
  </si>
  <si>
    <t xml:space="preserve"> 2) จัดพิมพ์เอกสารผลงานการประกวดวาดภาพเรื่องของใช้ในชีวิตประจำวันใน 30 ปีข้างหน้า</t>
  </si>
  <si>
    <t>3. มีความแปลกใหม่</t>
  </si>
  <si>
    <t>3. นักเรียนมีความรู้ความเข้าใจมั่นใจในการนำเสนอผลงาน</t>
  </si>
  <si>
    <t>2 กิจกรรมการประกวดผลงานสิ่งประดิษฐ์ทางวิทยาศาสตร์</t>
  </si>
  <si>
    <t>4. ผลงานสิ่งประดิษฐ์มีความคิดสร้างสรรค์ เป็นผลงานที่แปลกใหม่ไม่ลอกเลียนแบบมีจำนวนเพิ่มขึ้น</t>
  </si>
  <si>
    <t>4. นักเรียนมีความรู้ความเข้าใจมั่นใจในการนำเสนอผลงาน</t>
  </si>
  <si>
    <t xml:space="preserve"> 1) จัดพิมพ์เอกสารเรื่องไอเดียใหม่ ๆ สร้างสรรค์ขึ้นได้</t>
  </si>
  <si>
    <t>5. เป็นผลงานที่มีคุณค่า จำนวน15 ผลงาน</t>
  </si>
  <si>
    <t>5. ผลงานสิ่งประดิษฐ์ได้รับการยอมรับในการตัดสินและได้รับรางวัลมากขึ้น</t>
  </si>
  <si>
    <t xml:space="preserve"> 2) นิเทศติตตามผลการประกวดผลงานสิ่งประดิษฐ์ทางวิทยาศาสตร์และการประกวดโครงงานวิทยาศาสตร์ประเภทสิ่งประดิษฐ์ในงานศิลปหัตถกรรมนักเรียน 4 ภูมิภาค</t>
  </si>
  <si>
    <t>6. คณะนักเรียนเจ้าของผลงานสิ่งประดิษฐ์และครูที่ปรึกษาจำนวน 42 คน</t>
  </si>
  <si>
    <t>1,2</t>
  </si>
  <si>
    <t xml:space="preserve"> 3) การตัดสินผลงานสิ่งประดิษฐ์ทางวิทยาศาสตร์และโครงงานวิทยาศาสตร์ประเภทสิ่งประดิษฐ์ในงานศิลปหัตถกรรมนักเรียนระดับชาติ   </t>
  </si>
  <si>
    <t xml:space="preserve"> 4) ประชุมปฏิบัติการคัดเลือกผลงานสิ่งประดิษฐ์ทางวิทยาศาสตร์ของนักเรียนที่ผ่านการคัดเลือกจากเวทีต่างๆ</t>
  </si>
  <si>
    <t>50 ผลงาน เพื่อคัดเลือกเป็นตัวแทนประเทศไทยเข้าประกวดในเวทีนานาชาติ ณ ประเทศฮ่องกง</t>
  </si>
  <si>
    <t xml:space="preserve"> 5) นำคณะนักเรียน  ครูที่ปรึกษา  และผู้เกี่ยวข้อง  นำผลงานสิ่งประดิษฐ์ทางวิทยาศาสตร์ ไปนำเสนอและประกวดในงาน International  Exhibition for Young Inventors (IEYI)  ณ ประเทศฮ่องกง</t>
  </si>
  <si>
    <t xml:space="preserve"> กิจกรรมการพัฒนาบุคลากรเพื่อสร้างสรรค์สิ่งประดิษฐ์ทางวิทยาศาสตร์</t>
  </si>
  <si>
    <t xml:space="preserve"> - ประชุมสรุปผลการดำเนินงานประจำปี</t>
  </si>
  <si>
    <t>6. โครงการวิจัยและพัฒนานวัตกรรมการจัดการศึกษาด้านวิทยาศาสตร์และเทคโนโลยีสำหรับเด็กและเยาวชน</t>
  </si>
  <si>
    <t xml:space="preserve">6.1 การคัดเลือกผลงานโครงงานการออกแบบและเทคโนโลยี 
งานศิลปหัตถกรรมนักเรียน รอบแรกโดยความร่วมมือระหว่าง สพฐ. และ สสวท.
</t>
  </si>
  <si>
    <t xml:space="preserve">1) เพื่อสร้างนวัตกรรมในการการจัดเรียนการสอนเพื่อยกระดับผลสัมฤทธิ์ทางการเรียนในกลุ่มวิชาวิทยาศาสตร์ เทคโนโลยี  และคณิตศาสตร์
2) เพื่อสร้างรูปแบบแบบบูรณาการตามแนวทางการจัดการเรียนรู้บูรณาการแบบครบวงจร 
ด้วยนวัตกรรมหุ่นยนต์และอากาศยานจำลอง เป็นต้น
3) สร้างและพัฒนาระบบการจัดการความรู้เพื่อเป็นช่องทางในการเข้าถึงความรู้ และพัฒนาทักษะในการใช้เครื่องมือทางสารสนเทศอย่างเท่าทัน และนำไปต่อยอดจนสามารถเกิดประโยชน์ต่อการพัฒนาชาติบนฐานความรู้ทางด้านวิทยาศาสตร์และเทคโนโลยี  4) ยกระดับความสามารถทางด้านการศึกษาวิทยาศาสตร์และเทคโนโลยีในระดับการศึกษา
ขั้นพื้นฐานเพื่อก้าวสู่การวิจัยและพัฒนาผลงานในระดับโลก
</t>
  </si>
  <si>
    <t>1) จำนวนโรงเรียนที่เข้าร่วมโครงการ
2) ผลสัมฤทธิ์ทางการเรียนของนักเรียนที่เข้าร่วมโครงการ/กิจกรรม</t>
  </si>
  <si>
    <t xml:space="preserve">6.2 การคัดเลือกผลงานโครงงานการออกแบบและเทคโนโลยี งานศิลปหัตถกรรมนักเรียน รอบสอง
โดยความร่วมมือระหว่าง สพฐ. และ สสวท.
</t>
  </si>
  <si>
    <t>6.3 การคัดเลือกผลงานโครงงานการออกแบบและเทคโนโลยี งานศิลปหัตถกรรมนักเรียน งานศิลปหัตถกรรมนักเรียน ระดับชาติครั้งที่ 64 ปีการศึกษา 2557 ระหว่างวันที่ 17-19 ก.พ. 58 ณ โรงแรมเอเชีย แอร์พอร์ต จังหวัดปทุมธานี โดยความร่วมมือระหว่าง สพฐ. และ สสวท.</t>
  </si>
  <si>
    <t xml:space="preserve">6.4 การพัฒนาหลักสูตรการอบรมเทคโนโลยีสมองกลฝังตัว (Embedded System) ด้วย Open Source Software โดยความร่วมมือระหว่าง สพฐ. และมหาวิทยาลัยศรีปทุม
</t>
  </si>
  <si>
    <t xml:space="preserve">6.5 การประกวดนวัตกรรมการเรียนรู้ด้วยหุ่นยนต์ (การประกวดและแข่งขันหุ่นยนต์ สพฐ. งานศิลปหัตถกรรมนักเรียนระดับชาติ ครั้งที่ 64 ปีการศึกษา 2557) ระหว่างวันที่ 18-20 ก.พ. 58 ณ ศูนย์การค้าเซียร์ รังสิต จังหวัดปทุมธานี
 </t>
  </si>
  <si>
    <t xml:space="preserve">6.6 การแข่งขันนักบินน้อย สพฐ. งานศิลปหัตถกรรมนักเรียนระดับชาติ ครั้งที่ 64 ปีการศึกษา 2557) ระหว่างวันที่ 16-17 ก.พ. 58 ณ อาคารรณภากาศ โรงเรียนนายเรืออากาศ เขตดอนเมือง กรุงเทพฯ </t>
  </si>
  <si>
    <t>6.7 บรรณาธิการกิจแนวทางการจัดการเรียนรู้รายวิชาเพิ่มเติมวิทยาศาสตร์อากาศยาน คู่มือครู และรายงานวิจัย</t>
  </si>
  <si>
    <t xml:space="preserve">6.8 การประชุมเชิงปฏิบัติการพัฒนาระบบการจัดการและเผยแพร่ความรู้ทางด้านวิทยาศาสตร์และเทคโนโลยีสำหรับการศึกษาขั้นพื้นฐาน  </t>
  </si>
  <si>
    <t xml:space="preserve">6.9 การประกวดและแข่งขันหุ่นยนต์นานาชาติ World RoboCup 2015 ในเดือน ก.ค. 2558 ณ สาธารณรัฐประชาชนจีน โดยความร่วมมือระหว่าง สพฐ. และสมาคมวิชาการหุ่นยนต์แห่งประเทศไทย (TRS) </t>
  </si>
  <si>
    <t xml:space="preserve">6.10 การประกวดและแข่งขันหุ่นยนต์นานาชาติ World Robotics Championship ในเดือน มิ.ย. 2558 ณ สาธารณรัฐอินโดนีเซีย
</t>
  </si>
  <si>
    <t>7. โครงการการจัดการความรู้ (Knowledge Management) ตามแนวทางพัฒนาคุณภาพการบริหารจัดการภาครัฐ (PMQA) เพื่อปฏิรูปการศึกษา  พัฒนาองค์การแห่งการเรียนรู้  (Learning Oranganization)  และทักษะสำหรับอนาคต (21st Century Skills)</t>
  </si>
  <si>
    <t>1) แต่งตั้งคณะทำงานจัดการความรู้ระดับ สพฐ.  และระดับเขตพื้นที่</t>
  </si>
  <si>
    <t>1. ผู้รับผิดชอบโครงการ 225 เขตพื้นที่เขตพื้นที่ละ  1  คน  รวม 225 คน</t>
  </si>
  <si>
    <t>1  เกิดชุมชนการเรียนรู้ ขับเคลื่อน/ยกระดับการพัฒนานวัตกรรมการจัดการเรียนรู้เพื่อพัฒนาทักษะในอนาคต ใน 3 องค์ความรู้</t>
  </si>
  <si>
    <t xml:space="preserve">2) จัดทำหลักสูตรการพัฒนาบุคลากรด้านการจัดการความรู้  แผนการจัดการความรู้ และเว็บไซต์ การจัดการความรู้ สพฐ. ปีงบประมาณ 2558 </t>
  </si>
  <si>
    <t>2. ครู(นวัตกร) จำนวน 500 คนเขตพื้นที่ละ  1  คน  รวม 225 คน</t>
  </si>
  <si>
    <t>2  บุคลากรในโครงการมีการขับเคลื่อนการพัฒนานวัตกรรมการจัดการเรียนรู้การพัฒนาทักษะในอนาคตและพัฒนาสู่องค์การแห่งการเรียนรู้</t>
  </si>
  <si>
    <t xml:space="preserve">3) พัฒนาบุคลากรแกนนำด้านการจัดการความรู้  การพัฒนาองค์การแห่งการเรียนรู้ และจัดทำแผนการจัดความรู้ตามแนวทาง PMQA </t>
  </si>
  <si>
    <t>3. เว็บไซต์การจัดการความรู้ สพฐ. และเขตพื้นที่ รวม 226 เว็บไซต์</t>
  </si>
  <si>
    <t>3 เกิดเครือข่ายความร่วมมือของภาครัฐในการปฏิรูปการศึกษา</t>
  </si>
  <si>
    <t>4) พัฒนาเว็บไซต์การจัดการความรู้สำนักงานเขตพื้นที่การศึกษา</t>
  </si>
  <si>
    <t>4. นวัตกรรม การจัดการเรียนรู้ที่พัฒนาทักษะสำหรับอนาคต (21st Century Skills) จำนวน 450 นวัตกรรม</t>
  </si>
  <si>
    <t>4 มีการรวบรวมองค์ความรู้ที่จำเป็นในการจัดการเรียนรู้เพื่อพัฒนาทักษะสำหรับอนาคต ผ่านเว็บไซต์การจัดการความรู้ของ สพฐ. และ 225 เขตพื้นที่การศึกษา</t>
  </si>
  <si>
    <t xml:space="preserve">5) จัดทำฐานข้อมูลนวัตกรรมและคัดเลือกนวัตกรรมการจัดการเรียนรู้เพื่อปฏิรูปการศึกษา พัฒนาองค์การแห่งการเรียนรู้และทักษะสำหรับอนาคต (21st Century Skills) </t>
  </si>
  <si>
    <t>5. เครือข่ายการเรียนรู้การพัฒนาองค์การแห่งการเรียนรู้</t>
  </si>
  <si>
    <t xml:space="preserve">6)  จัดการความรู้การจัดการเรียนรู้ที่พัฒนาทักษะสำหรับอนาคต (21st Century Skills) </t>
  </si>
  <si>
    <t xml:space="preserve">6. เครือข่ายการเรียนรู้การพัฒนานวัตกรรมการจัดการเรียนรู้เพื่อพัฒนาทักษะสำหรับอนาคต (21st Century Skills) </t>
  </si>
  <si>
    <t>7) จัดจ้างพิมพ์เกียรติบัตร</t>
  </si>
  <si>
    <t>8) นิเทศติดตามการจัดการความรู้ของเขตพื้นที่การศึกษาและโรงเรียน</t>
  </si>
  <si>
    <t xml:space="preserve"> 2 - 4</t>
  </si>
  <si>
    <t xml:space="preserve"> โครงการเจ้าภาพการแข่งขันคณิตศาสตร์ ระหว่างประเทศ International Mathematics Competition 2016 (IMC 2016)</t>
  </si>
  <si>
    <t xml:space="preserve">      1) เตรียมการเป็นเจ้าภาพจัดการแข่งขันคณิตศาสตร์ระหว่างประเทศ (IMC 2016)</t>
  </si>
  <si>
    <t>1. ประเทศเครือข่ายเข้าร่วมการแข่งขัน ระดับประถมศึกษาจำนวน 40 ประเทศ</t>
  </si>
  <si>
    <t xml:space="preserve"> 1.  จำนวนประเทศที่เข้าร่วมการแข่งขัน</t>
  </si>
  <si>
    <t xml:space="preserve">         1.1 ประชุมพิจารณาร่างกรอบกิจกรรมการจัดแข่งขันคณิตศาสตร์ ระหว่างประเทศ (IMC 2016)</t>
  </si>
  <si>
    <t>2. ประเทศเครือข่ายเข้าร่วมการแข่งขัน ระดับมัธยมศึกษาจำนวน 40 ประเทศ</t>
  </si>
  <si>
    <t>2.  ร้อยละของนักเรียนที่ได้รับการพัฒน่าอัจฉริยะภาพทางคณิตศาสตร์</t>
  </si>
  <si>
    <t xml:space="preserve">         1.2 ประชุมปฏิบัติการพิจารณากิจกรรมการแข่งขันร่วมกับประเทศสมาชิก</t>
  </si>
  <si>
    <t>1. นักเรียนได้รับการพัฒนาความสามารถทางคณิตศาสตร์ในการเข้าร่วมการแข่งขันในระดับนานาชาติ</t>
  </si>
  <si>
    <t xml:space="preserve">         1.3 ประชุมคณะกรรมการจัดการแข่งขันคณิตศาสตร์ ระหว่างประเทศ</t>
  </si>
  <si>
    <t>2. มีเครือข่ายการพัฒนาคุณภาพการจัดกิจกรรมการเรียนรู้คณิตศาสตร์ภานในประเทศและต่างประเทส</t>
  </si>
  <si>
    <t xml:space="preserve">    2) ประชุมประสานความร่วมมือหน่วยงานให้การสนับสนุนเครื่อข่ายหน่วยงานที่เกี่ยวข้อง มหาวิทยาลัย/การท่องเที่ยวแห่งประเทศไทย / กระทรวงการต่างประเทศ</t>
  </si>
  <si>
    <t>3. ยกระดับคุณภาพการเรียนรู้คณิตศาสตร์สู่ความเป็นเลิศ</t>
  </si>
  <si>
    <t xml:space="preserve"> 2 - 3</t>
  </si>
  <si>
    <t xml:space="preserve">    3) จัดทำรายละเอียด ประชาสัมพันธ์กิจกรรมข่งขันคณิตศาสตร์ ระหว่างประเทศ (IMC 2016) และ ปชส. หน่วยงานทางการศึกษาต่างประเทศ</t>
  </si>
  <si>
    <t>โครงการเสริมสร้างศักยภาพเด็กและเยาวชนสู่ความเป็นนักคณิตศาสตร์และนักวิทยาศาสตร์</t>
  </si>
  <si>
    <t xml:space="preserve">       1) ส่งเสริมสนับสนุน สพป. พัฒนานวัตกรรมค่ายทางวิชาการสำหรับนักเรียนด้านคณิตศาสตร์และวิทยาศาสตร์ ระดับประถมศึกษาและมัธยมศึกษาตอนต้น  ภาคฤดูร้อน</t>
  </si>
  <si>
    <t>1. พัฒนาขีดความสามารถนักเรียนให้ก้าวทันโลกก้าวทันการเปลี่ยนแปลงและอยู่ในสังคมอย่างมีความสุข</t>
  </si>
  <si>
    <t>ร้อยละนักเรียนที่ได้รับการพัฒนาความสามารถด้านคณิตศาสตร์แฃะวิทยาศาสตร์</t>
  </si>
  <si>
    <t xml:space="preserve">      2) การจัดค่ายทางวิชาการระดับนานาชาติ (INTERNATIONAL SUMMER CAMP)  สำหรับนักเรียนที่ได้รับการคัดเลือกระดับประเทศด้านคณิตศาสตร์และวิทยาศาสตร์ ระดับประถมศึกษาและมัธยมศึกษาตอนต้น ร่วมกับมหาวิทยาลัยต่างประเทศ</t>
  </si>
  <si>
    <t>2. ยกระดับคุณภาพและมาตรฐานการจัดการศึกษาด้านคณิตศาสตร์และวิทยษศาสตร์ เทียบเท่ามาตรฐานสากล</t>
  </si>
  <si>
    <t>1, 3</t>
  </si>
  <si>
    <t xml:space="preserve">      3)  ประเมินการแข่งขันอัจฉริยภาพทางคณิตศาสตร์และประกวดผลงานสร้างสรรค์คณิตศาสตร์โดยใช้โปรแกรมGSP ในงานศิลปหัตถกรรมนักเรียน ระดับชาติ</t>
  </si>
  <si>
    <t>3. นักเรียนได้รับทักษะการคิดวิเคราะห์และสามารถประมวลองค์ความรู้ไปใช้ในวิถีชีวิต</t>
  </si>
  <si>
    <t xml:space="preserve">            3.1 ประชุมปฏิบัติการสร้างแบบทดสอบ คณิตศาสตร์ ระดับประถมศึกษาปีที่ 1-6 และระดับมัธยมศึกษาปีที่ 1 - 6</t>
  </si>
  <si>
    <t>1. จำนวนนักเรียนระดับประถมและระดับมัธยมได้รับการพัฒนาความด้านการวิเคราะห์และการนำไปใช้</t>
  </si>
  <si>
    <t xml:space="preserve">            3.2  จ้างพิมพ์แบบทดสอบการแข่งขันอัจฉริยภาพทางคณิตศาสตร์งานศิลปหัตถกรรม ระดับชาติ เผยแพร่หน่วยงานที่เกี่ยวข้อง</t>
  </si>
  <si>
    <t>2. จำนวนนักเรียนที่มีความสามารถด้านคณิตศาสตร์ และวิทยาศาสตร์</t>
  </si>
  <si>
    <t xml:space="preserve">           3.3 ประชุมปฏิบัติการพิจารณาพิจารณาโครงสร้างเนื้อหาแบบทดสอบและเกณฑ์การตัดสินรายการประกวดผลงานสร้างสรรค์คณิตศาสตร์โดยใช้โปรแกรม GSP   </t>
  </si>
  <si>
    <t xml:space="preserve">            3.4  การประเมินพัฒนาการแข่งขันอัจฉริยภาพทางคณิตศาสตร์</t>
  </si>
  <si>
    <t>2,</t>
  </si>
  <si>
    <t xml:space="preserve">     4)   สังเคราะห์นวัตกรรมสำหรับนักเรียนที่มีความสามารถทางวิชาการด้านคณิตศาสตร์และวิทยาศาสตร์</t>
  </si>
  <si>
    <t xml:space="preserve">     5)  เผยแพร่นวัตกรรมการพัฒนาศักยภาพนักเรียนโดยโรงเรียนที่รับการคัดเลือกเป็นโรงเรียนตัวอย่าง</t>
  </si>
  <si>
    <t xml:space="preserve">           5.1  นวัตกรรมเส้นทางการพัฒนาศักยภาพนักเรียนไทยโดยโรงเรียนที่ได้รับการคัดเลือกเป็นโรงเรียนตัวอย่าง</t>
  </si>
  <si>
    <t>3, 4</t>
  </si>
  <si>
    <t xml:space="preserve">           5.2  จ้างพิมพ์เอกสารนวัตกรรม</t>
  </si>
  <si>
    <t>โครงการวิจัยและพัฒนานวัตกรรมการสร้างความเข้มแข็งการจัดการเรียนรู้คณิตศาสตร์ วิทยาศาสตร์และเทคโนโลยี ร่วมกับมูลนิธิ สอวน. / สสวท.  และมหาวิทยาลัย</t>
  </si>
  <si>
    <t xml:space="preserve">     1) พัฒนานวัตกรรมรูปแบบค่ายวิทยาศาสตร์ ระดับมัธยมศึกษาตอนต้น (IJSO) ร่วมกับมูลนิธิ สอวน. ในพระอุปถัมภ์สมเด็จพระพี่นางเธอ เจ้าภาพกัลยณิวัฒนา / สสวท. / มหาวิทยาลัย</t>
  </si>
  <si>
    <t>1.ยกระดับนักเรียนที่มีความสามารถด้านวิทยาศาสตร์ให้เทียบเท่ามาตรฐานสากล</t>
  </si>
  <si>
    <t>1. ร้อยละของจำนวนนักเรียนระดับมัธยมศึกษาตอนต้นทุกสังกัดจากทั่วประเทศที่ได้พัฒนาความความสามารถด้านคณิตศาสตร์เต็มตามศักยภาพ</t>
  </si>
  <si>
    <t xml:space="preserve">      2) ค่ายวิชาการและการเตรียมความพร้อมก่อนเดินทางไปแข่งขัน วิทยาศาสตร์โอลิมปิกระหว่างประเทศ (IJSO) ร่วมกับมูลนิธิ สอวน./สสวท./มหาวิทยาลัย</t>
  </si>
  <si>
    <t>2. ยกระดับคุณภาพและมาตรฐานการศึกษาด้านคณิตศาสตร์และวิทยาศาสตร์</t>
  </si>
  <si>
    <t>2. จำนวนรางวัลที่นักเรียนได้รับจากการแข่งขันวิทยาศาสตร์โอลิมปิกวิชาการ ระหว่างประเทศ</t>
  </si>
  <si>
    <t xml:space="preserve">      3) พัฒนานวัตกรรมรูปแบบค่ายโลกและอวกาศ ระดับมัธยมศึกษาตอนปลาย (IESO) ร่วมกับมูลนิธิ สอวน. ในพระอุปถัมภ์สมเด็จพระเจ้าพี่นางเธอเจ้าฟ้ากัลยาณิวัฒนาฯ</t>
  </si>
  <si>
    <t>3. นักเรียนระดับมัธยมศึกษาตอต้นจำนวน 10,000 คน เข้าร่วมการแข่งขันวิทยาศาสตร์โอลิมปิกวิชาการระหว่างประเทศ</t>
  </si>
  <si>
    <t>3. ร้อยละครูมีความรูปแบบเทคนิคการจัดการเรียนการสอนวิทยาศาสตร์ และสามารถถ่ายทอดไปสู่นักเรียนได้อย่างมีประสิทธิภาพ</t>
  </si>
  <si>
    <t xml:space="preserve">      4) พัฒนานวัตกรรมเสริมสร้างความเชื่อมั่นครูผู้สอนคณิตศาสตร์ วิทยาศาสตร์ศูนย์เครือข่ายโดยความร่วมมือกระทรวงวิทยาศาสตร์ และหน่วยงานที่เกี่ยวข้อง</t>
  </si>
  <si>
    <t>4. นักเรียนที่เป็นผู้แทนประเทศไทยไปแข่งขันวิทยาศาสตร์โอลิมปิกวิชาการ ระดับ ม.ต้น จำนวน 10 คน</t>
  </si>
  <si>
    <t xml:space="preserve">      5) คัดเลือกนวัตกรรมการเรียนการสอนคณิตศาสตร์และวิทยาศาสตร์ ระดับประถมศึกษา</t>
  </si>
  <si>
    <t xml:space="preserve">      6) พัฒนานวัตกรรมเสริมสร้างความเชื่อมั่นการจัดการเรียนรู้คณิตศาสตร์ ในโรงเรียนขนาดเล็ก</t>
  </si>
  <si>
    <t xml:space="preserve">      7) วิจัยและสร้างความเข้มแข็งการจัดการเรียนรู้ คณิตศาสตร์ในโรงเรียนอนุบาลประจำจังหวัด ระดับชั้นประถมศึกษาปีที่ 4 -6 </t>
  </si>
  <si>
    <t xml:space="preserve">      8)  วิจัยและสร้างความเข้มแข็งการจัดการเรียนรู้วิทยาศาสตร์ในโรงเรียนอนุบาลประจำจังหวัด ทั่วประเทศ</t>
  </si>
  <si>
    <t xml:space="preserve">             8.1 ประชุมปฏิบัติการพัฒนาเทคนิคการสอนสาระการเรียรู้วิทยาศาสตร์</t>
  </si>
  <si>
    <t xml:space="preserve">             8.2 พัฒนาเสริมสร้างความเข้มแข็งการเรียนรู้วิทยาศาสตร์ในโรงเรียนอนุบาลประจำจังหวัด</t>
  </si>
  <si>
    <t>โครงการวิจัยและพัฒนานวัตกรรมการเรียนการสอนทักษะการคิดวิเคราะห์</t>
  </si>
  <si>
    <t xml:space="preserve">  1) พัฒนานักเรียน และกิจกรรมการเรียนการสอนที่ส่งเสริมทักษะการคิด วิเคราะห์</t>
  </si>
  <si>
    <t>นักเรียนของโรงเรียนในสังกัด สพฐ.</t>
  </si>
  <si>
    <t>ระดับทักษะการคิดวิเคราะห์
ระดับผลสัมฤทธิ์ของนักเรียน</t>
  </si>
  <si>
    <t xml:space="preserve"> 2) พัฒนาครู ศึกษานิเทศก์ และบุคลากรที่เกี่ยวข้องด้านการเรียนการสอนทักษะการคิด วิเคราะห์</t>
  </si>
  <si>
    <t>ครู ศึกษานิเทศก์ และบุคลากร
ที่เกี่ยวข้องจากโรงเรียน/สพท. ในสังกัด สพฐ.</t>
  </si>
  <si>
    <t xml:space="preserve">แนวทางการจัดกิจกรรมการเรียนการสอน/การนิเทศ ด้านทักษะการคิดวิเคราะห์ </t>
  </si>
  <si>
    <t xml:space="preserve"> 3) พัฒนาโรงเรียน/สพท./ศูนย์ฯ/เครือข่ายการคิด ในการจัดการและสนับสนุนด้านทักษะการคิด วิเคราะห์</t>
  </si>
  <si>
    <t>โรงเรียน สพท. ศูนย์พัฒนา
การเรียนการสอน ในสังกัด สพฐ. และเครือข่ายการคิด</t>
  </si>
  <si>
    <t xml:space="preserve">แนวทางการบริหารจัดการและการสนับสนุนด้านทักษะการคิดวิเคราะห์ </t>
  </si>
  <si>
    <t xml:space="preserve"> 4) พัฒนาสื่อ ระบบ ICT ด้านทักษะการคิด วิเคราะห์ และเผยแพร่ ประชาสัมพันธ์</t>
  </si>
  <si>
    <t>นักเรียน ครู ศึกษานิเทศก์ บุคลากร
ที่เกี่ยวข้อง/โรงเรียน สพท. ศูนย์ฯ ในสังกัด สพฐ./เครือข่ายการคิด</t>
  </si>
  <si>
    <t>สื่อ ระบบ ICT ที่สนับสนุนการเรียนการสอน/การนิเทศ/การบริหารจัดการ ด้านทักษะการคิดวิเคราะห์</t>
  </si>
  <si>
    <t xml:space="preserve"> 5) วิจัยและพัฒนานวัตกรรมการเรียนการสอนทักษะการคิด วิเคราะห์ /บูรณาการการคิด ด้าน Arts Education, ด้านการคิดสร้างสรรค์สู่งานอาชีพ และด้านยุวฑูตนักคิด นักสร้างสรรค์</t>
  </si>
  <si>
    <t>งานวิจัยและนวัตกรรมการเรียนการสอน/การนิเทศ/การบริหารจัดการด้านทักษะการคิดวิเคราะห์</t>
  </si>
  <si>
    <t>โครงการ การจัดการศึกษาขั้นพื้นฐานโดยครอบครัว</t>
  </si>
  <si>
    <t>1) จัดสรรให้เขตพื้นที่เพื่อการนิเทศ ติดตาม วัดและประเมินผลการจัดการศึกษาขั้นพื้นฐานโดยครอบครัวจำนวน  300  ครอบครัว ๆ 4000 บ.</t>
  </si>
  <si>
    <t xml:space="preserve">1. สำนักงานเขตพื้นที่การศึกษา ผู้จัดการศึกษา/ครอบครัว จำนวน 300 ครอบครัว ผู้เรียนจำนวน 500 คน
 2. บุคลากรของสำนักงานเขตพื้นที่การศึกษา  ผู้จัดการศึกษา/ครอบครัว และผู้เรียนจากการศึกษาขั้นพื้นฐานโดยครอบครัว มีความรู้ ความเข้าใจ และทัศนคติที่ดีต่อการจัดการศึกษาขั้นพื้นฐานโดยครอบครัว มีการแลกเปลี่ยนความรู้ ความคิด และประสบการณ์ในการจัดการศึกษาขั้นพื้นฐานโดยครอบครัว
</t>
  </si>
  <si>
    <r>
      <t xml:space="preserve">1. </t>
    </r>
    <r>
      <rPr>
        <sz val="16"/>
        <color indexed="8"/>
        <rFont val="TH SarabunPSK"/>
        <family val="2"/>
      </rPr>
      <t>ผู้เรียนจากการศึกษาขั้นพื้นฐานโดยครอบครัวได้รับการพัฒนาเต็มตามศักยภาพ ตามธรรมชาติและความต้องการรายบุคคล
2. ร้อยละของผู้จัดการศึกษา/ครอบครัวได้รับการพัฒนา สามารถจัดการเรียนรู้ได้อย่างมีคุณภาพ 
3. มีแนวปฏิบัติในการบริหารจัดการศึกษา   ขั้นพื้นฐานโดยครอบครัวที่มีประสิทธิภาพ
4. สำนักงานเขตพื้นที่การศึกษามีความพร้อมในการจัดการศึกษาขั้นพื้นฐานโดยครอบครัว
5. ระดับความสำเร็จของการดำเนินงานการจัดการศึกษาขั้นพื้นฐานโดยครอบครัว</t>
    </r>
  </si>
  <si>
    <t>2) วิจัยนวัตกรรมการจัดการการศึกษาขั้นพื้นฐานโดยครอบครัวโดยการพัฒนาชุดการเรียนรู้</t>
  </si>
  <si>
    <t xml:space="preserve"> 3) ศึกษาวิจัยถอดบทเรียนนวัตกรรมการจัดการศึกษาโดยครอบครัวจำนวน 50 ครอบครัว </t>
  </si>
  <si>
    <t xml:space="preserve"> 4)จัดตั้งศุนย์การจัดการศึกษาขั้นพื้นฐานระดับภาคเพื่อเป็นศูนย์การ KM ของผู้จัดการศึกษาและ สพป./สพม.4 ศูนย์  (ภาคอีสานตอนบน, ภาคอีสานตอนล่าง,  ภาคใต้,และภาคกลาง)</t>
  </si>
  <si>
    <t xml:space="preserve"> 5) พัฒนาเว็ปไซต์การจัดการศึกษาขั้นพื้นฐานโดยครอบครัวเพื่อรองรับโปรแกรมระบบติดตามการจัดการศึกษาขั้นพื้นฐานโดยครอบครัวรวมถึงเป็นศูนย์กลาง KM ได้ทั่วประเทศ</t>
  </si>
  <si>
    <t xml:space="preserve">โครงการเพิ่มประสิทธิผลกลยุทธ์ </t>
  </si>
  <si>
    <t>การยกระดับคุณภาพการศึกษาในโรงเรียนประถมศึกษาและมัธยมศึกษา(ภาคบังคับ)</t>
  </si>
  <si>
    <t>กิจกรรมที่ 1 ยกระดับคุณภาพการจัดการศึกษาระดับประถมศึกษาเพื่อสร้างความเข้มแข็งด้านวิชาการให้กับบุคลากรที่เกี่ยวข้องในโรงเรียนขนาดกลางและขนาดใหญ่ ระดับเขตพื้นที่การศึกษา</t>
  </si>
  <si>
    <t>1. ร้อยละ 100 ของครูผู้สอน / ผู้บริหารโรงเรียน / ศึกษานิเทศก์ มีความรู้</t>
  </si>
  <si>
    <t>1. จำนวนโรงเรียนใน สพป. 183 แห่ง</t>
  </si>
  <si>
    <t>ความเข้าใจในแนวทางการพัฒนาส่งเสริมการจัดการศึกษา</t>
  </si>
  <si>
    <t>2. ศึกษานิเทศก์ใน สพป. 183 แห่ง</t>
  </si>
  <si>
    <t>ระดับประถมศึกษาในโรงเรียนภาคบังคับเพื่อนำไปขยายผลได้</t>
  </si>
  <si>
    <t>3. ครูผู้สอน / ผู้บริหารโรงเรียนใน สพป. 183 แห่ง</t>
  </si>
  <si>
    <t>2. ร้อยละ 100 ของ ครูผู้สอน / ผู้บริหารโรงเรียน สามารถนำแนวทางการจัด</t>
  </si>
  <si>
    <t>การเรียนการสอนระดับประถมศึกษาในโรงเรียนภาคบังคับ</t>
  </si>
  <si>
    <t>ไปปรับใช้ในสถานศึกษาได้อย่างมีประสิทธิภาพ</t>
  </si>
  <si>
    <t>3. คะแนนเฉลี่ยผลสัมฤทธิ์ทางการเรียนของโรงเรียนเพิ่มขึ้นร้อยละ 3ทุกกลุ่มสาระ</t>
  </si>
  <si>
    <t>กิจกรรมที่ 2 พัฒนาหลักสูตรสถานศึกษา / กาจัดการเรียนการสอน เพื่อส่งเสริมการจัดการเรียนรู้ด้านประวัติศาสตร์และหน้าที่พลเมือง คุณธณรมจริยธรรม</t>
  </si>
  <si>
    <t>2.1 จัดทำเอกสารประกอบการอบรมฯ เพื่อส่งเสริม</t>
  </si>
  <si>
    <t>1 ร้อยละ 100 ของบุคลากรแกนนำ มีความรู้และสามารถ</t>
  </si>
  <si>
    <t xml:space="preserve">การจัดการเรียนรู้ประวัติศาสตร์และหน้าที่พลเมือง </t>
  </si>
  <si>
    <t>คุณธรรมจริยธรรม</t>
  </si>
  <si>
    <t>การจัดการเรียนการสอนประวัติศาสตร์</t>
  </si>
  <si>
    <t>2.2 การพัฒนาบุคลากรแกนนำในการส่งเสริม</t>
  </si>
  <si>
    <t>และหน้าที่พลเมือง คุณธรรมจริยธรรม</t>
  </si>
  <si>
    <t>2.3 จัดสรรโอนเงินให้สำนักงานเขตพื้นที่การศึกษา</t>
  </si>
  <si>
    <t>เพื่อขยายผลในระดับเขตพื้นที่การศึกษา</t>
  </si>
  <si>
    <t>2.  ร้อยละ 100 ของ ครู  ผู้บริหาร มีความรู้ / ความเข้าใจ และสามารถนำแนวทาง</t>
  </si>
  <si>
    <t>การบริหารจัดการศึกษาที่ส่งเสริมการจัดการเรียนรู้</t>
  </si>
  <si>
    <t>ด้านประวัติศาสตร์และหน้าที่พลเมือง  คุณธรรมจริยธรรม</t>
  </si>
  <si>
    <t>ไปใช้ได้อย่างมีประสิทธิภาพ</t>
  </si>
  <si>
    <t xml:space="preserve">3. คะแนนเฉลี่ยผลสัมฤทธิ์ทางการเรียน กลุ่มสาระสังคมศึกษาฯ เพิ่มขึ้นร้อยละ 3 </t>
  </si>
  <si>
    <t>กิจกรรมที่ 3 การยกระดับคุณภาพด้าน literacy Numeracy and Reading ability</t>
  </si>
  <si>
    <t>3-4</t>
  </si>
  <si>
    <t xml:space="preserve"> ให้กับบุคลากรที่เกี่ยวข้องในระดับเขตพื้นที่การศึกษา</t>
  </si>
  <si>
    <t>1. ร้อยละ 100 ของครูผู้สอน/ผู้บริหารโรงเรียน ศึกษานิเทศก์ มีความรู้</t>
  </si>
  <si>
    <t>ระดับประถมศึกษาในโรงเรียนภาคบังคับเพื่อนำไปขยายผลลง</t>
  </si>
  <si>
    <t>ในเขตพื้นที่การศึกษา</t>
  </si>
  <si>
    <t>2. ร้อยละ 100 ของครูผู้สอน / ผู้บริหารโรงเรียน สามารถนำแนวทางการจัด</t>
  </si>
  <si>
    <t>3. คะแนนเฉลี่ยผลสัมฤทธิ์ทางการเรียนของนักเรียนด้าน</t>
  </si>
  <si>
    <t xml:space="preserve"> literacy Numeracy and Reading ability เพิ่มขึ้น</t>
  </si>
  <si>
    <t>4. การพัฒานาหลักสูตรสถานศึกษา/การจัดการเรียนการสอน เพื่อส่งเสริมการจัดเรียนรู้ด้านอาชีพ</t>
  </si>
  <si>
    <t>สร้างความเข้าใจการเพิ่มรายวิชาการเรียนการสอนอาชีพในโรงเรียนการศึกษาภาคบังคับ</t>
  </si>
  <si>
    <t>1. โรงเรียน จำนวน.  183  โรงเรียน</t>
  </si>
  <si>
    <t>1 ร้อยละ 100 ของครูวิชาการ/ผู้บริหาร มีความเข้าใจในแนวทางการพัฒนาส่งเสริมการจัดการศึกษาอาชีพในโรงเรียนการศึกษาภาคบังคับและนำไปขยายผลลงในโรงเรียนได้อย่างมีประสิทธิภาพ</t>
  </si>
  <si>
    <t>2.ครูวิชาการ/ผู้บริหาร โรงเรียนการศึกษาภาคบังคับจำนวน 183 คน</t>
  </si>
  <si>
    <t>2 ร้อยละ 100 ของนักเรียนมีความเข้าใจในประกอบอาชีพอย่างน้อย 1 อาชีพ</t>
  </si>
  <si>
    <t>เพื่อนำไปขยายผลลงในโรงเรียนได้อย่างมีประสิทธิภาพ</t>
  </si>
  <si>
    <t>5. พัฒนาบุคลากรจัดทำเครื่องมือการประเมินผลโครงการฯ</t>
  </si>
  <si>
    <t xml:space="preserve">  5.1 ประชุมปฏิบัติการกำหนดกรอบ/แนวคิดการประเมิน/ประเด็นการประเมินเกณฑ์/ค่าน้ำหนัก  วัตถุประสงค์ และ การสร้างและพัฒนาเครื่องมือติดตามประเมินความก้าวหน้า (ศึกษานิเทศก์ปฐมวัยเขตทุกเขต นักวิชาการส่วนกลางและผู้ทรงคุณวุฒิ) </t>
  </si>
  <si>
    <t>1 ศึกษานิเทศก์ใน สพป. จำนวน 183 แห่ง
2. ผู้บริหารโรงเรียนอนุบาลประจำจังหวัดจำนวน 77  จังหวัด</t>
  </si>
  <si>
    <t>1 ร้อยละ 100 ของศึกษานิเทศก์และผู้บริหารโรงเรียนอนุบาลจังหวัดมีความรู้ความเข้าใจการสร้างเครื่องมือประเมินโครงการและ สามารถนำเครื่องมือไปใช้ในการเก็บรวบรวมข้อมูลได้</t>
  </si>
  <si>
    <t xml:space="preserve">   5.2  เจ้าหน้าที่ส่วนกลางร่วมกับศึกษานิเทศก์ปฐมวัยเขตพื้นที่การศึกษาและผู้ทรงคุณวุฒิ</t>
  </si>
  <si>
    <t>2 มีเอกสารรายงานผลการติดตามประเมินโครงการ และเผยแพร่</t>
  </si>
  <si>
    <t xml:space="preserve">เก็บรวบรวมข้อมูล </t>
  </si>
  <si>
    <t xml:space="preserve"> 5.3  ประชุมปฏิบัติการจัดทำรายงานวิจัยติดตามประเมินความก้าวหน้า/กระบวนการโครงการฯ</t>
  </si>
  <si>
    <t>5.4 รายงานผลติดตามประเมินโครงการฯและจัดพิมพ์เอกสารเผยแพร่</t>
  </si>
  <si>
    <t>6. อบรมบุคลการเกี่ยวกับการวิเคราะห์โครงการ</t>
  </si>
  <si>
    <t xml:space="preserve"> 3- 4</t>
  </si>
  <si>
    <t>6.1 ประชุมปฏิบัติการกำหนดแนวคิดการประเมิน วิเคราะห์โครงการ กำหนดวัตถุประสงค์ ประเด็นการประเมิน และตัวชี้วัด กำหนดกรอบแนวคิดและกำหนดการประเมิน</t>
  </si>
  <si>
    <t>ศึกษานิเทศก์ในเขตพื้นที่การศึกษา จำนวน 183 แห่ง</t>
  </si>
  <si>
    <t>1 ร้อยละ 100 ของศึกษานิเทศก์มีความรู้ความเข้าใจการวิเคราะห์โครงการและสามารถกำหนดตัวชี้วัดได้อย่างมีประสิทธิภาพ</t>
  </si>
  <si>
    <t xml:space="preserve">  6.2 สร้างและพัฒนาเครื่องมือเก็บข้อมูล</t>
  </si>
  <si>
    <t xml:space="preserve">  6.3 การเก็บรวบรวมข้อมูล</t>
  </si>
  <si>
    <t xml:space="preserve">  6.4  ประชุมจัดทำรายงานผลติดตามประเมินโครงการฯ</t>
  </si>
  <si>
    <t xml:space="preserve">  6.5 รายงานผลติดตามประเมินโครงการฯและจัดพิมพ์เอกสารเผยแพร่</t>
  </si>
  <si>
    <t xml:space="preserve"> 7. พัฒนาบุคลากรในการวางแผนและวิเคราะห์ข้อมูล</t>
  </si>
  <si>
    <t xml:space="preserve">    7.1 ประชุมปฏิบัติการวางแผนการเก็บข้อมูลในโรงเรียนและการวางแผนวิเคราะห์ข้อมูล  </t>
  </si>
  <si>
    <t>ร้อยละ 100 ของบุคลากรของกลุ่มเป้าหมายมีความรู้</t>
  </si>
  <si>
    <t xml:space="preserve">   7.2 ประชุมจัดทำรายงานแผนและผลการดำเนินงานตามแผนปฏิบัติการ</t>
  </si>
  <si>
    <t>มีความรู้ความเข้าใจในแนวทางการจัดเก็บ วิเคาะห์ข้อมูล และรายงานผลการปฏิบัติงานตามโครงการได้</t>
  </si>
  <si>
    <t xml:space="preserve">   7.3 รายงานผลการดำเนินงานตามแผนงาน/โครงการและจัดพิมพ์เอกสารเผยแพร่</t>
  </si>
  <si>
    <t xml:space="preserve">  7. 4 จ้างเหมาบริการปฏิบัติงานตามโครงการรายงานผลติดตามประเมินโครงการฯ</t>
  </si>
  <si>
    <t>8. อบรมบุคลากรเกี่ยวการกำหนดเกณฑ์การคัดเลือกโรงเรียนที่เข้าร่วมโครงการ</t>
  </si>
  <si>
    <t xml:space="preserve"> 1- 2</t>
  </si>
  <si>
    <t>ติดตามประเมินโครงการคัดเลือกโรงเรียนการศึกษาภาคบังคับ(โรงเรียนขยายโอกาส)</t>
  </si>
  <si>
    <t>ครู / ผุ้บริหาร ใน สพป. จำนวน 183 แห่ง</t>
  </si>
  <si>
    <t xml:space="preserve">   8.1 การพัฒนาผู้บริหารและครูวิชาการโรงเรียนการศึกษาภาคบังคับประจำเขตพื้นที่การศึกษา</t>
  </si>
  <si>
    <t xml:space="preserve"> 1 ร้อยละ 100 ของครู และบุคลากรทางการศึกษา มีคุณลักษณะ คุณภาพ และจริยธรรม ตามค่านิยม 12 ประการของ คสช.
2 ร้อยละ 100 ของนักเรียนชั้น ม.3 และ ม.6 มีคุณลักษณะ คุณภาพ และจริยธรรม ตามค่านิยม 12 ประการของ คสช.
3 ร้อยละ100 ของผุ้เรียนชั้น ม.3 แสวงหาความรุ้ด้วยตนเอง มีทักษะการแก้ปัญหาและอยู่อย่างพอเพียง
4 ร้อยละ100 ของนักเรียนชั้น ม.6 มีความสามารถในการศึกษาต่อและประกอบอาชีพ</t>
  </si>
  <si>
    <t xml:space="preserve">   8.2 สร้างความตระในค่านิยม 12 ประการ ของ คสช.</t>
  </si>
  <si>
    <t xml:space="preserve"> 1-3</t>
  </si>
  <si>
    <t>พัฒนาความเข้มแข็งการดำเนินงานแนะแนวในสถานศึกษา</t>
  </si>
  <si>
    <t>ภาคบังคับ/ช่วยเหลือกลุ่มเป้าหมายทางสังคม</t>
  </si>
  <si>
    <t>1. ส่งเสริมสนับสนุนการแนะแนวเพื่อการเรียนต่อและการมีอาชีพสุจริต สพท. ละ  30,000  บาท</t>
  </si>
  <si>
    <t xml:space="preserve"> สพท. จำนวน 225 แห่ง</t>
  </si>
  <si>
    <t xml:space="preserve">ร้อยละ 100 ของบุคลากรกลุ่มเป้าหมายสามารถจัดกิจกรรมส่งเสริมสนับสนุนการเรียนต่อและการมีอาชีพสุจริตได้อย่างมีประสิทธิภาพ         </t>
  </si>
  <si>
    <t>2. อบรมครูแนะแนวและบุคลากรทางการแนะแนว  (ร่วมกับสมาคมแนะแนวแห่งประเทศไทย) 4 หลักสูตร  คือ
หลักสูตรที่ 1 สำหรับครูแนะแนวที่ไม่มีวุฒิด้านการแนะแนว หลักสูตรที่ 2 ครูแนะแนว 225 เขต                             หลักสูตรที่ 3 ผู้บริหาร/ครูแนะแนว/ครูระบบดูแลฯ 42 เขต หลักสูตรที่ 4 ครูแนะแนว 42 เขต</t>
  </si>
  <si>
    <t xml:space="preserve">หลักสูตร  4  หลักสูตร                                       หลักสูตรที่ 1 ครู จำนวน 183 คน  หลักสูตรที่ 2 ครูจำนวน 225  คน  หลักสูตรที่ 3 ผู้บริหาร/ครูแนะแนว/ครูระบบดูแลฯ 42 เขต  หลักสูตรที่ 4 ครูแนะแนว 42 เขต  </t>
  </si>
  <si>
    <t xml:space="preserve"> ร้อยละ 100 ของบุคลากรแนะแนวกลุ่มเป้าหมายทั้ง 225 เขตที่ได้รั้บการพัฒนาความรู้  ความเข้าใจ ด้านการแนะแนวสามารถปฏิบัติงานแนะแนวและขยายผลสู่โรงเรียนเครือข่ายได้อย่างมีประสิทธิภาพ</t>
  </si>
  <si>
    <t>3. พัฒนาบุคลากรศูนย์แนะแนวประจำสำนักงานเขตพื้นที่การศึกษา</t>
  </si>
  <si>
    <t xml:space="preserve">สพม.จำนวน 42 เขต ๆ ละ 150,000 บาท                    </t>
  </si>
  <si>
    <t xml:space="preserve">ร้อยละ 100 ของบุคลากรศูนย์แนะแนวฯ ที่ได้รับงบประมาณสามารถปฏิบัติงานแนะแนวได้อย่างมีประสิทธิภาพ                        </t>
  </si>
  <si>
    <t>3.ประชุมขับเคลื่อนการดำเนินงานศูนยแนะแนวประจำ สพม. 
  ทั้ง 42 เขต เขตละ 3 คน รวม 126 คน 
  มีการแลกเปลี่ยนเรียนรู้แนวปฏิบัติในการดำเนินงานของศูนย์
  แนะแนวทั้ง 42 เขต</t>
  </si>
  <si>
    <t xml:space="preserve"> บุคลากรศูนย์แนะแนวประจำ สพม. ทั้ง 42 เขต เขตละ 3 คน รวม 126 คน</t>
  </si>
  <si>
    <t xml:space="preserve">ร้อยละ 100 ของบุคลากรกลุ่มเป้าหมายเข้าใจนโยบาย/ทิศทางการดำเนินงานและสามารถปฏิบัติด้านการแนะแนวตามจุดเน้นได้อย่างมีประสิทธิภาพ             </t>
  </si>
  <si>
    <t>4. พัฒนานักเรียนเพื่อนที่ปรึกษา</t>
  </si>
  <si>
    <t xml:space="preserve">1. นักเรียนจากโรงเรียนระดับมัธยมศึกษาและขยายโอกาส  ที่ชนะเลิศระดับเขตพื้นที่และระดับชาติ     
 </t>
  </si>
  <si>
    <t>1ร้อยละ 100 ของนักเรียนที่ชนะเลิศระดับเขตเข้าร่วมประกวดแข่งขันในงานศิลปหัตกรรมนร. สามารถปฏัติงานและขยายผลการแนะแนว.ให้โรงเรียนเครือข่ายได้อย่างมีประสิทธิภาพ</t>
  </si>
  <si>
    <t xml:space="preserve"> 2. จัดสรรงบประมาณสนับสนุนโรงเรียที่เป็นศูนย์ YC</t>
  </si>
  <si>
    <t xml:space="preserve">2.รร.ที่เป็นศูนย์ YC </t>
  </si>
  <si>
    <t>5.อบรมปฏิบัติการใช้เครื่องมือเพื่อดูแลนักเรียนในศตวรรษที่ 21</t>
  </si>
  <si>
    <t>โรงเรียนนำร่อง จำนวน 16 โรงเรียน</t>
  </si>
  <si>
    <t>ร้อยละ 100 ของโรงเรียนนำร่อง สามารถใช้เครื่องมือเพื่อดูแลนักเรียนในศตวรรษที่ 21 ได้อย่างมีประสิทธิภาพ</t>
  </si>
  <si>
    <t>6.พัฒนาสื่อและเครื่องมือทางการแนะแนว</t>
  </si>
  <si>
    <t xml:space="preserve">6.1 พัฒนาโปรแกรมวัดความถนัดทางอาชีพ สำหรับนักเรียนชั้นมัธยมศึกษาปีที่ 3  </t>
  </si>
  <si>
    <t xml:space="preserve">โรงเรียนขยายโอกาสฯ และโรงเรียนมัธยมศึกษาทุกแห่งได้รับซีดีโปรแกรมวัดความถนัดทางอาชีพ             </t>
  </si>
  <si>
    <t>ร้อยละ 100 ของโรงเรียนขยายโอกาสฯ และโรงเรียนมัธยมศึกษาทุกแห่งมีซีดีโปรแกรมวัดความถนัดทางอาชีพ</t>
  </si>
  <si>
    <t>1) อบรมการใช้โปรแกรมวัดความถนัดทางอาชีพให้แก่ครูแนะแนว/ครูที่ทำหน้าที่แนะแนว (เป็นกิจกรรมหนึ่งในการประชุมของกลุ่มพัฒนาระบบการแนะแนว)</t>
  </si>
  <si>
    <t>ครูศูนย์แนะแนวประจำ สพม.</t>
  </si>
  <si>
    <t xml:space="preserve">ร้อยละ 100 ของครูแนะแนวจากศูนย์แนะแนวประจำ สพม. สามารถใช้โปรแกรมได้อย่างรวดเร็ว ถูกต้องและมีประสิทธิภาพ </t>
  </si>
  <si>
    <t>2) ติดตามผลการใช้โปรแกรมวัดความถนัดทางอาชีพฯ</t>
  </si>
  <si>
    <t xml:space="preserve">โรงเรียนขยายโอกาสฯ และโรงเรียนมัธยมศึกษาทุกแห่ง       </t>
  </si>
  <si>
    <t xml:space="preserve">ร้อยละ 100 ของ ร.ร.กลุ่มเป้าหมายมีรายงานผลการใช้โปรแกรม </t>
  </si>
  <si>
    <t xml:space="preserve">6.2 การจัดทำแผ่นพับโลกกว้างทางการศึกษา </t>
  </si>
  <si>
    <t>เอกสารประชาสัมพันธ์โลกกว้างทางการศึกษา</t>
  </si>
  <si>
    <t>สพท และสถานศึกษา  ทุกแห่งได้รับแผ่นพับโลกกว้างทางการศึกษา ฯ</t>
  </si>
  <si>
    <t>1) ประชุมพิจารณาแผ่นพับโลกกว้างทางการศึกษาฯ</t>
  </si>
  <si>
    <t>2) จัดพิมพ์แผ่นพับโลกกว้างทางการศึกษา ฯ</t>
  </si>
  <si>
    <t xml:space="preserve">6.3 จัดทำเอกสารกิจกรรมแนะแนวเพื่อพัฒนางานและอาชีพ สำหรับนักเรียน </t>
  </si>
  <si>
    <t>เอกสารกิจกรรมแนะแนวเพื่อพัฒนางานและอาชีพ สำหรับนักเรียนระดับประถมศึกษาและมัธยมศึกษาเพื่อใช้ในการจัดกิจกรรมแนะแนว</t>
  </si>
  <si>
    <t>ร้อยละ 100 ของครูแนะแนวมีเอกสารกิจกรรมแนะแนวใช้ในการพัฒนางานและอาชีพ สำหรับนักเรียนประถมศึกษาและมัธยมศึกษา</t>
  </si>
  <si>
    <t>1) ประชุมปฏิบัติการเพื่อจัดทำเอกสารกิจกรรมแนะแนวเพื่อพัฒนางานและอาชีพ สำหรับนักเรียน</t>
  </si>
  <si>
    <r>
      <t>2)  ส่งเสริมการใช้เอกสารกิจกรรมแนะแนวเพื่อพัฒนางานและอาชีพ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สำหรับนักเรียน ในโรงเรียนระดับประถมศึกษา ขยายโอกาสทางการศึกษา และมัธยมศึกษา </t>
    </r>
  </si>
  <si>
    <t xml:space="preserve">3) ประชุมปฏิบัติการเพื่อปรับปรุงเอกสารกิจกรรมแนะแนวเพื่อพัฒนางานและอาชีพ สำหรับนักเรียน </t>
  </si>
  <si>
    <r>
      <t>4) จัดพิมพ์เอกสารกิจกรรมแนะแนวเพื่อพัฒนางานและอาชีพ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สำหรับนักเรียน</t>
    </r>
  </si>
  <si>
    <t>การปฏิรูปหลักสูตรการศึกษาขั้นพื้นฐาน</t>
  </si>
  <si>
    <t>พัฒนา/ปฏิรูปหลักสูตร</t>
  </si>
  <si>
    <t xml:space="preserve"> แนวทาง :  ปรับหลักสูตรการศึกษาขั้นพื้นฐาน</t>
  </si>
  <si>
    <t>1. โครงการพัฒนาและส่งเสริมการใช้หลักสูตรแกนกลางการศึกษาขั้นพื้นฐาน</t>
  </si>
  <si>
    <t>1. ประชุมคณะอนุกรรมการในคณะกรรมการการศึกษาขั้นพื้นฐาน ด้านมาตรฐานการศึกษาและหลักสูตร</t>
  </si>
  <si>
    <t>1. สพท.จำนวน 225 เขต
2. สถานศึกษาจำนวน
30,922 โรง</t>
  </si>
  <si>
    <t>1. ร้อยละ 100 ของกลุ่มเป้าหมายส่งเสริมสนับสนุนให้สถานศึกษาสามารถจัดการศึกษาได้อย่างมีประสิทธิภาพ
2. ร้อยละ 100 ของสถานมีหลักสูตรเป็นแนวทางการจัดการเรียนการสอนได้อย่างมีประสิทธิภาพ</t>
  </si>
  <si>
    <t>2. ประเมินหลักสูตรแกนกลางการศึกษาขั้นพื้นฐาน พุทธศักราช 2551</t>
  </si>
  <si>
    <t>3. วิจัยเพื่อพัฒนาประสิทธิภาพการใช้หลักสูตรแกนกลางการศึกษาขั้นพื้นฐานระดับสถานศึกษา</t>
  </si>
  <si>
    <t>4. จ้างที่ปรึกษาทำวิจัยหลักสูตรแกนกลาง</t>
  </si>
  <si>
    <t>5. พัฒนาระบบการติดตามการนำหลักสูตรแกนกลาง การศึกษาขั้นพื้นฐานไปใช้</t>
  </si>
  <si>
    <t>6. พัฒนาการจัดการเรียนการสอนวิชาหน้าที่พลเมือง</t>
  </si>
  <si>
    <t>7. ประชาสัมพันธ์การใช้หลักสูตรแกนกลาง</t>
  </si>
  <si>
    <t>8. ทดลองใช้หลักสูตรสถานศึกษาแบบบูรณาการระดับชั้นประถมศึกษาปีที่ 1-3 ตามหลักสูตรแกนกลางการศึกษาขั้นพื้นฐาน พุทธศักราช 2551 (โครงการต่อเนื่อง)</t>
  </si>
  <si>
    <t xml:space="preserve"> 8.1 สนับสนุนการพัฒนาและการใช้หลักสูตรของสถานศึกษา และการบริหารจัดการของเขตพื้นที่การศึกษา</t>
  </si>
  <si>
    <t xml:space="preserve"> 8.2 ติดตามการดำเนินงานของเขตพื้นที่การศึกษาและสถานศึกษา</t>
  </si>
  <si>
    <t xml:space="preserve"> 8.3 ประชุมปฏิบัติการแลกเปลี่ยนเรียนรู้ระหว่างโรงเรียนทดลอง </t>
  </si>
  <si>
    <t>9. พัฒนาหลักสูตรโรงเรียน  (โครงการต่อเนื่อง)</t>
  </si>
  <si>
    <t xml:space="preserve">  9.1 ประชุมพัฒนาหลักสูตรโรงเรียนวังไกลกังวล 2    </t>
  </si>
  <si>
    <t xml:space="preserve">  9.2 พัฒนาตัวอย่างหน่วยการเรียนรู้ในรายวิชาตามแผนการเรียน ชั้น ม.1 และ ม.4</t>
  </si>
  <si>
    <t xml:space="preserve">  9.3 พัฒนาแนวทางการพัฒนาหลักสูตรสถานศึกษา ห้องเรียนพิเศษโปรแกรมนานาชาติ</t>
  </si>
  <si>
    <t xml:space="preserve">10. จัดการศึกษาขั้นพื้นฐานสู่อาชีพ </t>
  </si>
  <si>
    <t xml:space="preserve"> 10.1 ประชุมปฏิบัติการบรรณาธิการเอกสารแนวทางการจัดการศึกษาระดับประกาศนียบัตรวิชาชีพและการเทียบโอนผลการเรียน</t>
  </si>
  <si>
    <t xml:space="preserve"> 10.2 จัดพิมพ์เอกสารเอกสารแนวทางการจัดการศึกษาระดับประกาศนียบัตรวิชาชีพและการเทียบโอนผลการเรียน</t>
  </si>
  <si>
    <t xml:space="preserve"> 10. 3 ติดตามการจัดการเรียนการสอนด้านพาณิชยกรรม สาขาธุรกิจค้าปลีก ในโรงเรียนสังกัด สพฐ.</t>
  </si>
  <si>
    <t xml:space="preserve"> 10.4 ติตตามการจัดการศึกษาระดับประกาศนียบัตรวิชาชีพของโรงเรียน สังกัด สพฐ.</t>
  </si>
  <si>
    <t>11. พัฒนาความเป็นไทยในหลักสูตรสถานศึกษาผ่านกลุ่มสาระการเรียนรู้ศิลปะ (โครงการต่อเนื่อง)</t>
  </si>
  <si>
    <t xml:space="preserve"> 11.1 ประชุมปฏิบัติการสร้างความตระหนักในความเป็นไทยผ่านกิจกรรมการเรียนรู้ศิลปะสู่ภูมิภาค</t>
  </si>
  <si>
    <t xml:space="preserve">  1) กำหนดกรอบแนวทางการอบรมปฏิบัติการสร้างความตระหนักในความเป็นไทยฯ</t>
  </si>
  <si>
    <t xml:space="preserve">  2) อบรมปฏิบัติการสร้างความตระหนักในความเป็นไทยฯ</t>
  </si>
  <si>
    <t xml:space="preserve">  3) สรุปผลการประชุมปฏิบัติหการ</t>
  </si>
  <si>
    <t xml:space="preserve"> 11.2 ติดตามประเมินผลการสร้างความตระหนักในความเป็นไทยผ่านกิจกรรมการเรียนรู้ศิลปะ</t>
  </si>
  <si>
    <t xml:space="preserve">  1) ประชุมปฏิบัติการสร้างเครื่องมือติดตามประเมินผล</t>
  </si>
  <si>
    <t xml:space="preserve">  2) ติดตาม ประเมินผลการนำความรู้สู่การปฏิบัติ
ในสถานศึกษา</t>
  </si>
  <si>
    <t xml:space="preserve">  3) สรุปผลการติดตาม</t>
  </si>
  <si>
    <t xml:space="preserve">2. โครงการพัฒนาการจัดการเรียนรู้ทั้งระบบสู่การยกระดับผลสัมฤทธิ์ทางการเรียนและการเตรียมผู้เรียนให้สอดคล้องกับศตวรรษที่ 21 </t>
  </si>
  <si>
    <t xml:space="preserve"> 1. ส่งเสริมสนับสนุนให้ผู้เรียนมีความเข้มแข็งในด้านคุณลักษณะ ความสามารถ และทักษะแห่งอนาคต</t>
  </si>
  <si>
    <t>1. สพท.จำนวน 225 เขต</t>
  </si>
  <si>
    <t>1. ร้อยละ 95  ของสพท. ส่งเสริมสนับสนุนให้สถานศึกษาสามารถจัดการศึกษาได้อย่างมีประสิทธิภาพ</t>
  </si>
  <si>
    <t xml:space="preserve">  1.1 เร่งรัดสร้างความเข้มแข็งในการพัฒนาผู้เรียนเพื่อปรับกระบวนทัศน์ในการจัดการเรียนรู้</t>
  </si>
  <si>
    <t>2. สถานศึกษา  จำนวน30,922 โรง</t>
  </si>
  <si>
    <t>2. ร้อยละ 100  ของสถานศึกษาจัดการเรียนการสอนตามมาตรฐานหลักสูตร</t>
  </si>
  <si>
    <t xml:space="preserve">  1.2 จัดสรรงบประมาณสนับสนุนให้เขตพื้นที่การศึกษา 
225 เขต </t>
  </si>
  <si>
    <t>3. นักเรียน  จำนวน 6,363,131 คน</t>
  </si>
  <si>
    <t>3. ร้อยละ 80 ของนักเรียนมีคุณลักษณะความสามารถและทักษะ ตามุดเน้นพัฒนาคุณภาพผู้เรียนที่สอดคล้องกับศตวรรษที่ 21</t>
  </si>
  <si>
    <t xml:space="preserve"> 2. การวิจัยและพัฒนาผู้เรียนด้านคุณลักษณะ ความสามารถ และทักษะที่สำคัญ สำหรับโลกศตวรรษที่ 21 ในระดับห้องเรียน</t>
  </si>
  <si>
    <t xml:space="preserve">   2.1 สร้างความรู้ความเข้าใจ</t>
  </si>
  <si>
    <t xml:space="preserve">   2.2 จัดสรรงบประมาณสนับสนุนให้เขตพื้นที่การศึกษา 225 เขต </t>
  </si>
  <si>
    <t xml:space="preserve"> 3. พัฒนาสื่อ/เทคนิควิธีการสอนเพื่อเสริมสร้างทักษะการเรียนรู้ในโลกศตวรรษที่ 21</t>
  </si>
  <si>
    <t xml:space="preserve"> 4. จัดทำคลังสื่ออิเล็กทรอนิกส์ วีดิทัศน์รวบรวมเทคนิค วิธีการพัฒนาผู้เรียนที่มีความครอบคลุมด้านคุณลักษณะ ความสามารถและทักษะที่สำคัญในศตวรรษที่ 21</t>
  </si>
  <si>
    <t xml:space="preserve"> 5. กำกับ ติดตามผลการพัฒนาคุณภาพผู้เรียนโดยเครือข่าย</t>
  </si>
  <si>
    <t xml:space="preserve">   5.1 การสร้างความรู้ความเข้าใจในการใช้เครื่องมือให้กับศึกษานิเทศก์ทุกเขตพื้นที่การศึกษาโดยกำกับติดตามผ่านระบบ online</t>
  </si>
  <si>
    <t xml:space="preserve">   5.2 ปฏิบัติการภาคสนามโดยเขตพื้นที่การศึกษาและส่วนกลาง</t>
  </si>
  <si>
    <t>3. ขับเคลื่อนหลักปรัชญาของเศรษฐกิจพอเพียงสู่สถานศึกษา</t>
  </si>
  <si>
    <t>พัฒนา/ปฏิรูป</t>
  </si>
  <si>
    <t xml:space="preserve"> สวก.</t>
  </si>
  <si>
    <t xml:space="preserve"> 1. พัฒนาบุคลากรขับเคลื่อนเศรษฐกิจพอเพียงเขตพื้นที่การศึกษา โดยอบรมตามหลักปรัชญาของเศรษฐกิจพอเพียงที่มีคุณภาพ</t>
  </si>
  <si>
    <t xml:space="preserve"> - สถานศึกษาพอเพียงต้นแบบ</t>
  </si>
  <si>
    <t>ร้อยละ 100 ของสถานศึกษาพอเพียงต้นแบบขับเคลื่อนหลักปรัชญาของเศรษฐกิจพอเพียงต่อเนื่อง และยั่งยืน</t>
  </si>
  <si>
    <t xml:space="preserve"> 2. ประชุมปฏิบัติการการคงสภาพศูนย์การเรียนเศรษฐกิจพอเพียงด้านการศึกษาเพื่อให้ศึกษานิเทศก์มีความรู้  ความเข้าใจและวางแผนการทำงานในระดับเขตพื้นที่การศึกษา</t>
  </si>
  <si>
    <t xml:space="preserve"> 3. ประชุมปฎิบัติการแลกเปลี่ยนเรียนรู้สถานศึกษาพอเพียงต้นแบบ</t>
  </si>
  <si>
    <t xml:space="preserve"> 4. ส่งเสริมการพัฒนาการจัดกิจกรรมการขับเคลื่อนขยายผลของเขตพื้นที่การศึกษา ดังนี้
   4.1 ขยายผลสถานศึกษาพอเพียง
   4.2 ขยายผลศูนย์การเรียนรู้เศณษฐกิจพอเพียงด้านการศึกษา</t>
  </si>
  <si>
    <t>4. ยกระดับคุณภาพผู้เรียนด้านศักยภาพการเรียนรู้เชิงกระบวนการสู่ความทัดเทียมระดับนานาชาติ</t>
  </si>
  <si>
    <t xml:space="preserve"> 1 พัฒนาศักยภาพครูผู้สอน ศึกษานิเทศก์ ด้านการจัดการเรียนรู้เชิงกระบวนการ</t>
  </si>
  <si>
    <t>สถานศึกษา  จำนวน 30,922 โรง</t>
  </si>
  <si>
    <t>1. ค่าเฉลี่ยร้อยละของนักเรียนชั้น ป.3   NT เพิ่มขึ้นไม่น้อย กว่า ร้อยละ 3</t>
  </si>
  <si>
    <t xml:space="preserve">  1.1 จัดจ้างพัฒนาชุดฝึกอบรมด้านการจัดการเรียนรู้เชิงกระบวนการ</t>
  </si>
  <si>
    <t>2. ค่าเฉลี่ยร้อยละผลการทดสอบระดับชาติ (O-NET) ของนักเรียนชั้นประถมศึกษาปีที่ 6 เพิ่มขึ้นไม่น้อยกว่า ร้อยละ 3</t>
  </si>
  <si>
    <t xml:space="preserve">  1.2 อบรมครูผู้สอน ศึกษานิเทศก์ ด้านการจัดการเรียนรู้เชิงกระบวนการ</t>
  </si>
  <si>
    <t xml:space="preserve"> 2. สนับสนุนและส่งเสริมให้เขตพื้นที่การศึกษาและสถานศึกษาใช้ชุดฝึกอบรมด้านการจัดการเรียนรู้เชิงกระบวนการ</t>
  </si>
  <si>
    <t xml:space="preserve">   - จัดสรรโอนเงินให้เขตพื้นที่การศึกษา/สถานศึกษา</t>
  </si>
  <si>
    <r>
      <rPr>
        <b/>
        <sz val="16"/>
        <rFont val="TH SarabunPSK"/>
        <family val="2"/>
      </rPr>
      <t xml:space="preserve"> 3. </t>
    </r>
    <r>
      <rPr>
        <sz val="16"/>
        <rFont val="TH SarabunPSK"/>
        <family val="2"/>
      </rPr>
      <t>พัฒนาเทคนิควิธีการสอนและสื่อสนับสนุนการเรียนรู้เชิงกระบวนการ</t>
    </r>
  </si>
  <si>
    <t>5. พัฒนาตำราเรียนเพื่อการเรียนรู้ในห้องเรียน</t>
  </si>
  <si>
    <t>1.1 พัฒนาหนังสือเรียนหรือชุดสื่อการเรียนรู้ให้มีรูปแบบทันสมัยและสอดคล้องกับหลักสูตร
  1) ประชุมวิเคราะห์เนื้อหารูปแบบในการจัดทำ
  2) ประชุมคณะกรรมการจัดทำและดำเนินการ
  3) จ้างเหมาปรับปรุง
  4) บรรณาธิการกิจ-จัดพิมพ์
  5) จัดทำหนังสืออ่านเพิ่มเติม และชุดสื่อการเรียนรู้ 
กลุ่มสาระการเรียนรู้ สังคมศึกษา ศาสนา และวัฒนธรรม (ชุดสื่อการเรียนรู้ : พระบาทสมเด็จพระปกเกล้าเจ้าอยู่หัว และหนังสืออ่านเพิ่มเติม ที่ระลึกกฐินพระราชทาน)
 6) พิมพ์หนังสืออ่านนอกเวลา</t>
  </si>
  <si>
    <t>สถานศึกษา จำนวน 30,922 โรง</t>
  </si>
  <si>
    <t>ร้อยละ 100  ของสถานศึกษามีหนังสือเรียน  สื่อ การเรียนรู้ที่มีคุณภาพตามที่หลักสูตรกำหนด</t>
  </si>
  <si>
    <t>1.2 ส่งเสริมและพัฒนาการตรวจประเมินคุณภาพสื่อการเรียนรู้ของเอกชน
 - ตรวจประเมินคุณภาพสื่อการเรียนรู้ของสำนักพิมพ์เอกชน
  1) ตรวจประเมินก่อนจัดจำหน่าย
  2) ตรวจประเมินหลังจัดจำหน่าย
  3) ตรวจประเมินสื่อการเรียนรู้ที่ใบอนุญาตหมดอายุ
  4) จ้างเหมาบุคลากร</t>
  </si>
  <si>
    <t>1.3 โครงการพัฒนาสื่อการเรียนรู้ตามนโยบายการสนับสนุนค่าใช้จ่ายในการจัดการศึกษาตั้งแต่ระดับอนุบาลจนจบการศึกษาขั้นพื้นฐาน
  1)  ติดตามประเมินผลการเลือก การใช้ และการจัดซื้อ
  2) จ้างเหมาพัฒนาโปรแกรมบัญชีรายชื่อกำหนดสื่อการเรียนรู้สำหรับเลือกใช้ในสถานศึกษา</t>
  </si>
  <si>
    <t>1.4 โครงการการจัดการศึกษาเพื่อเตรียมความพร้อมรับมือกับภัยพิบัติทางธรรมชาติในสถานศึกษา
  1) จัดพิมพ์เอกสารเพื่อเตรียมความพร้อมรับมือภัยพิบัติ
  2) จัดสรรโอนเงินสนับสนุนการดำเนินงานตามแผนปฏิบัติการเพื่อเตรียมความพร้อมรับมือภัยพิบัติทางธรรมชาติในสถานศึกษา</t>
  </si>
  <si>
    <t>6. พัฒนาระบบการวัดและประเมินผลการเรียนรู้เพื่อยกระดับคุณภาพการศึกษา</t>
  </si>
  <si>
    <t xml:space="preserve">  2.1.1 ปรับ/ทบทวนแนวปฏิบัติการวัดและประเมินผลการเรียนรู้ตามหลักสูตร ให้เชื่อมโยงตั้งแต่ระดับห้องเรียน ระดับชาติ และนานาชาติ</t>
  </si>
  <si>
    <t>1. ร้อยละ 80  ของกลุ่มเป้าหมายสามารถวัดและประเมินผลได้อย่างมีประสิทธิภาพ</t>
  </si>
  <si>
    <t xml:space="preserve">  2.1.2 ขับเคลื่อนค่านิยมหลักของคนไทย 12 ประการ 
สู่การปฏิบัติ</t>
  </si>
  <si>
    <t>2. สถานศึกษา  จำนวน 
30,922 โรง</t>
  </si>
  <si>
    <t>2. ร้อยละ 100 ของสมาชิกนักวัดและประเมินผลทุกคนมีความเข้มแข็งด้านการประเมิน</t>
  </si>
  <si>
    <t xml:space="preserve">  2.1.3 พัฒนาบุคลากรด้านงานการวัดและประเมินผลการเรียนรู้ ระดับชั้นเรียน</t>
  </si>
  <si>
    <t xml:space="preserve">  2.1.4 พัฒนาแนวทาง/เทคนิควิธีการวัดและประเมินผลการเรียนรู้ที่ส่งเสริมสมรรถนะที่จำเป็นในศตวรรษที่ 21</t>
  </si>
  <si>
    <t xml:space="preserve"> 2.1.5 พัฒนาคลังความรู้ด้านการวัดและประเมินผลการเรียนรู้ในระดับชั้นเรียน</t>
  </si>
  <si>
    <t xml:space="preserve"> 2.1.6  ศึกษาและพัฒนารูปแบบการวัดและประเมินผลที่ส่งเสริมประสิทธิภาพการเรียนรู้ของผู้เรียน</t>
  </si>
  <si>
    <t xml:space="preserve"> 2.1.7 ส่งเสริมนักเรียนผู้มีคุณธรรม จริยธรรมและบำเพ็ญประโยชน์เข้าศึกษาต่อในสถาบันอุดมศึกษา (โครงการเด็กดีมีที่เรียน)</t>
  </si>
  <si>
    <t xml:space="preserve"> 2.1.8 ขับเคลื่อนกรอบคุณวุฒิแห่งชาติสู่การปฏิบัติ</t>
  </si>
  <si>
    <t xml:space="preserve"> 2.1.9 จ้างเหมาบริการ</t>
  </si>
  <si>
    <t>7. โครงการส่งเสริมนิสัยรักการอ่าน</t>
  </si>
  <si>
    <t>1. พัฒนาห้องสมุดโรงเรียนให้เป็นห้องสมุด 3 ดี</t>
  </si>
  <si>
    <t>1. ห้องสมุดมีชีวิตต้นแบบเฉลิมพระเกียรติสมเด็จพระเทพรัตนราชสุดาฯ ได้รับการพัฒนาจำนวน 60 โรงเรียน</t>
  </si>
  <si>
    <t>1. ร้อยละ 100 ของ สพท. ส่งเสริม นิสัยรักการอ่านและพัฒนาห้องสมุด โรงเรียนในสังกัดเป็นต้นแบบได้</t>
  </si>
  <si>
    <t xml:space="preserve">  1.1 พัฒนห้องสมุดมีชีวิตต้นแบบในโรงเรียนเพื่อเฉลิมพระเกียรติสมเด็จพระเทพรัตนราชสุดาฯ สยามบรมราชกุมารี เนื่องในโอกาสทรงเจริญพระชนม์มายุ 60 พรรษา</t>
  </si>
  <si>
    <t>2. โรงเรียนห้องสมุดมีชีวิตต้นแบบเฉลิมพระเกียรติสมเด็จพระเทพรัตนราชสุดาฯ ได้รับการจัดสรร  จำนวน 60 โรงเรียน</t>
  </si>
  <si>
    <t xml:space="preserve"> 2. มีหนังสือชนะการประกวด เผยแพร่  ต่อสาธารณชน 40 เรื่อง </t>
  </si>
  <si>
    <t xml:space="preserve">  1.2 จัดสรรให้โรงเรียนห้องสมุดมีชีวิตต้นแบบเพื่อเฉลิมพระเกียรติสมเด็จพระเทพรัตนราชสุดาฯ สยามบรมราชกุมารี เนื่องในโอกาสทรงเจริญพระชนม์มายุ 60 พรรษา</t>
  </si>
  <si>
    <t xml:space="preserve">3. โรงเรียนในโครงการพัฒนาห้องสมุดมีชีวิตต้นแบบ รุ่นที่ 1 - 7 ได้รับการจัดสรร จำนวน 266 แห่ง </t>
  </si>
  <si>
    <t xml:space="preserve">  3. ร้อยละ 100 ของโรงเรียนห้องสมุด มีชีวิตต้นแบบเฉลิมพระเกียรติ สมเด็จ  พระเทพรัตนราชสุดาฯได้รับการพัฒนา  เป็นห้องสมุด 3 ดี</t>
  </si>
  <si>
    <t xml:space="preserve">  1.3 จัดสรรให้โรงเรียนห้องสมุดมีชีวิตต้นแบบ รุ่น 1 - 7</t>
  </si>
  <si>
    <t>4. โรงเรียนห้องสมุดมีชีวิตต้นแบบรุ่นที่ 6 - 7 เข้าอบรมโปรแกรมห้องสมุดอัตโนมัติ</t>
  </si>
  <si>
    <t>4. ร้อยละ 70 ของนักเรียนในโครงการพัฒนาห้องสมุดมีชีวิตต้นแบบเข้าร่วมกิจกรรมส่งเสริมการอ่าน</t>
  </si>
  <si>
    <t xml:space="preserve">  1.4 อบรมโปรแกรมห้องสมุดอัตโนมัติ สพฐ. และการจัดกิจกรรมส่งเสริมการอ่านโรงเรียนห้องสมุดมีชีวิตต้นแบบรุ่นที่ 6 - 7</t>
  </si>
  <si>
    <t>5. พัฒนาเครือข่ายระบบห้องสมุดอัตโนมัติ</t>
  </si>
  <si>
    <t>5. ร้อยละ 70 ของนักเรียนในโครงการอ่านหนังสือนอกเวลาเรียน เฉลี่ยวันละ 60 นาที</t>
  </si>
  <si>
    <t xml:space="preserve">  1.5 พัฒนาเครือข่ายระบบห้องสมุดอัตโนมัติ สพฐ.</t>
  </si>
  <si>
    <t>6. คู่มือปฏิบัติงานระบบห้องสมุดอัตโนมัติ</t>
  </si>
  <si>
    <t xml:space="preserve">   </t>
  </si>
  <si>
    <t xml:space="preserve">  1.6 จัดทำเอกสารประกอบการปฏิบัติงานระบบห้องสมุดอัตโนมัติ สพฐ.</t>
  </si>
  <si>
    <t>7. โรงเรียนประสบภัยพิบัติ ได้รับการจัดสรรสนับสนุนช่วยเหลือ</t>
  </si>
  <si>
    <t xml:space="preserve">  1.7 จัดสรร สนับสนุนช่วยเหลือโรงเรียนประสบภัยพิบัติ</t>
  </si>
  <si>
    <t>2. การขับเคลื่อนยุทธศาสตร์ส่งเสริมนิสัยรักการอ่าน</t>
  </si>
  <si>
    <t>2.1  ส่งเสริมให้มีการใช้หนังสือพระราชนิพนธ์ฯ  
ในการส่งเสริมการอ่านและการเรียนรู้</t>
  </si>
  <si>
    <t>1. สพท. ได้รับการส่งเสริม สนับสนุน การใช้หนังสือพระราชนิพนธ์ฯ ส่งเสริมการอ่าน</t>
  </si>
  <si>
    <t>1. ร้อยละ 100 ของ สพท.ส่งเสริมสนับสนุนการสร้างเครือข่าย แลกเปลี่ยนเรียนรู้การพัฒนาห้องสมุดและส่งเสริมนิสัยรักการอ่าน</t>
  </si>
  <si>
    <t xml:space="preserve"> 2.2 จัดสรรงบประมาณให้สำนักงานเขตพื้นที่การศึกษาใช้ในการขับเคลื่อนการดำเนินงานส่งเสริมนิสัยรักการอ่านและพัฒนาห้องสมุดและแหล่งเรียนรู้ </t>
  </si>
  <si>
    <t>2. ศึกษานิเทศก์ เข้าร่วมประชุมประเมินผลการดำเนินงาน จัดทำระบบนิเทศติดตามผลโรงเรียน</t>
  </si>
  <si>
    <t>2. นักเรียน ที่ได้รับการพัฒนาทักษะการอ่าน คิดวิเคราะห์  ได้นำหลักการไปใช้ในการเรียนรู้ในกลุ่มสาระการเรียนรู้ต่าง ๆ</t>
  </si>
  <si>
    <t xml:space="preserve"> 2.3 จัดประชุมศึกษานิเทศก์ประเมินผลการดำเนินงานและประสานแผนการดำเนินงานและจัดทำระบบนิเทศติดตามโรงเรียน 18,000 โรงเรียนที่อบรมบรรณารักษ์ปีงบประมาณ 2557</t>
  </si>
  <si>
    <t>3. ต้นฉบับ เอกสารเผยแพร่กิจกรรมส่งเสริมการอ่านเพื่อยกระดับด้านการอ่าน การเขียนการคิดวิเคราะห์ของนักเรียน</t>
  </si>
  <si>
    <t xml:space="preserve"> 2.4 พัฒนากิจกรรมส่งเสริมการอ่านเพื่อยกระดับด้านการอ่าน การเขียน การคิดวิเคราะห์ของนักเรียน (ยกร่าง/ บรรณาธิการ/ทดลองใช้ -- เรื่องแบบบันทึกการอ่านบูรณาการทักษะการ คิดวิเคราะห์ การอ่าน และการเขียน)</t>
  </si>
  <si>
    <t xml:space="preserve"> 2.5 จัดทำต้นฉบับและจัดพิมพ์เผยแพร่กิจกรรมส่งเสริมการอ่านเพื่อยกระดับด้านการอ่านการเขียน การคิดวิเคราะห์ของนักเรียน</t>
  </si>
  <si>
    <t>3. การส่งเสริมให้มีหนังสือและสื่อส่งเสริมการอ่าน
ที่มีคุณภาพ</t>
  </si>
  <si>
    <t xml:space="preserve"> 3.1 การประกวดหนังสือดีเด่นประจำปี พ.ศ. 2558</t>
  </si>
  <si>
    <t xml:space="preserve"> - จัดประกวดหนังสือดีเด่น ประจำปี พ.ศ.2558</t>
  </si>
  <si>
    <t xml:space="preserve"> 3.2 จัดซื้อหนังสือพระราชนิพนธ์ หนังสือดีเด่นชนะการประกวดสำหรับโรงเรียนในโครงการ</t>
  </si>
  <si>
    <t>4. การจัดการสารสนเทศ</t>
  </si>
  <si>
    <t xml:space="preserve"> 4.1 การจัดทำวารสารวิชาการ</t>
  </si>
  <si>
    <t xml:space="preserve"> 4.2 จ้างเหมาบริการบรรณารักษ์ห้องสมุด สวก.</t>
  </si>
  <si>
    <t>5. ความร่วมมือกับหน่วยงานด้านการส่งเสริมการอ่านและพัฒนาห้องสมุด (เช่น โครงการอ่านเถิดเด็กไทยอ่านถวายเจ้าฟ้านักอ่านเพื่อเทิดพระเกียรติ 60 พรรษา/มหกรรมการอ่านการประชุมสภาบรรณารักษ์อาเซียน เป็นต้น) บรรณารักษ์อาเซียน เป็นต้น)</t>
  </si>
  <si>
    <t xml:space="preserve"> 5.1 โครงการอ่านสร้างสุขในสถานศึกษา</t>
  </si>
  <si>
    <t xml:space="preserve"> 5.2 จัดสรรให้โรงเรียนในโครงการอ่านสร้างสุขฯ</t>
  </si>
  <si>
    <t xml:space="preserve"> 5.3 โครงการผู้นำการอ่าน (รีดดิ้งคลับ)</t>
  </si>
  <si>
    <t xml:space="preserve"> 5.4 จัดกิจกรรมเกี่ยวกับหนังสือสารานุกรม</t>
  </si>
  <si>
    <t xml:space="preserve"> 5.5 จัดงานวิชาการในงานศิลปหัตถกรรมนักเรียน</t>
  </si>
  <si>
    <t xml:space="preserve"> 5.6 พัฒนาห้องสมุดโรงเรียนราชประชานุเคราะห์</t>
  </si>
  <si>
    <t>6. ติดตามประเมินผลและยกย่องเชิดชูเกียรติด้านการส่งเสริมการอ่านและพัฒนาห้องสมุด</t>
  </si>
  <si>
    <t xml:space="preserve"> 6.1 ติดตามประเมินผลการดำเนินงานโครงการ</t>
  </si>
  <si>
    <t xml:space="preserve"> 6.2 ยกย่องเชิดชูเกียรติบุคคล โรงเรียน สำนักงานเขตที่มีผลการปฏิบัติที่ดีในด้านการพัฒนาพัฒนาห้องสมุดและส่งเสริมนิสัยรักการอ่าน</t>
  </si>
  <si>
    <t>การส่งเสริมนิสัยรัการอ่าน พัฒนาห้องสมุด 3 ดี</t>
  </si>
  <si>
    <t>1. จัดสรรงบประมาณในการจัดหาหนังสือในห้องสมุดสำหรับโรงเรียน 10,000 โรง</t>
  </si>
  <si>
    <t>โรงเรียนร่วมพัฒนา 10,000 โรง ได้รับการพัฒนาห้องสมุด</t>
  </si>
  <si>
    <t>1. โรงเรียนกลุ่มเป้าหมายทุกแห่งได้รับการพัฒนาห้องสมุด
2. โรงเรียนกลุ่มเป้าหมายทุกแห่งสามารถจัดกิจกรรมนิสัยรัการอ่าน</t>
  </si>
  <si>
    <t>แนวทาง : เร่งรัดสถานศึกษาให้มีความทัดเทียมสู่ประชาคมอาเซียนและมาตรฐานสากล</t>
  </si>
  <si>
    <t xml:space="preserve">โครงการจัดหาระบบคอมพิวเตอร์และเครือข่ายอินเทอร์เน็ตความเร็วสูงเพื่อการศึกษา  </t>
  </si>
  <si>
    <t xml:space="preserve">สำนักงานส่วนกลาง 20 สำนัก สพท. 225 เขต และโรงเรียนในสังกัด สพฐ. 
</t>
  </si>
  <si>
    <t xml:space="preserve">ร้อยละ 95 ของหน่วยงานเป้าหมายได้รับการสนับสนุนในการจัดหาคอมพิวเตอร์และเครือข่ายอินเทอร์เน็ตความเร็วสูงเพื่อการศึกษา
</t>
  </si>
  <si>
    <t>พัฒนาคุณภาพ/คอมพิวเตอร์</t>
  </si>
  <si>
    <t>สทร.</t>
  </si>
  <si>
    <t xml:space="preserve">   1. จัดหาระบบคอมพิวเตอร์เพื่อการเรียนการสอนของสถานศึกษา</t>
  </si>
  <si>
    <t xml:space="preserve">       1.1  การจัดหาระบบคอมพิวเตอร์เพื่อการเรียนการสอนของสถานศึกษา (Computer Lab)</t>
  </si>
  <si>
    <t xml:space="preserve">             1.1.1  ระบบคอมพิวเตอร์พร้อมอุปกรณ์ประจำห้องปฏิบัติการคอมพิวเตอร์</t>
  </si>
  <si>
    <t xml:space="preserve">                     1)  Computer Lab (CL 10)</t>
  </si>
  <si>
    <t xml:space="preserve">                     2)  Computer Lab (CL 20)</t>
  </si>
  <si>
    <t xml:space="preserve">             1.1.2  ระบบคอมพิวเตอร์พร้อมอุปกรณ์ประจำห้องเรียน</t>
  </si>
  <si>
    <t xml:space="preserve">                     1)  Computer for Classroom (CC 2)</t>
  </si>
  <si>
    <t xml:space="preserve">                     2)  Computer for Classroom (CC 3)</t>
  </si>
  <si>
    <t xml:space="preserve">        1.2  การจัดหาระบบปฏิบัติการคอมพิวเตอร์ พร้อมโปรแกรม Office</t>
  </si>
  <si>
    <t xml:space="preserve">   2. พัฒนาบุคลากร ICT เพื่อการศึกษา </t>
  </si>
  <si>
    <t xml:space="preserve">   3. บำรุงรักษาระบบคอมพิวเตอร์และอุปกรณ์</t>
  </si>
  <si>
    <t>แนวทาง เร่งรัดสถานศึกษาให้ทัดเทียมสู่ประชาคมอาเซียนและมาตรฐานสากล</t>
  </si>
  <si>
    <t>จัดการศึกษาสู่ประชาคมอาเซียน</t>
  </si>
  <si>
    <t>1 โครงการ การศึกษาสู่ประชาคมอาเซียน</t>
  </si>
  <si>
    <t>สพท. จำนวน 225 เขต  ,สถานศึกษาจำนวน 30,922 โรงเรียน</t>
  </si>
  <si>
    <t xml:space="preserve">ร้อยละ 100 ของโรงเรียนนำ ASEAN Curriculum Sourcebook สู่การปฏิบัติ </t>
  </si>
  <si>
    <t>เตรียมความพร้อมอาเซียน/จัดการศึกษาอาเซียน</t>
  </si>
  <si>
    <t>1.1 จัดประชุมเสวนาทางวิชาการเรื่อง "การจัดการศึกษาเพื่อส่งเสริมความเป็นหนึ่งเดียวของอาเซียน: Education for One Unity"</t>
  </si>
  <si>
    <t>1.2 จัดประกวดหน่วยการเรียนรู้ / สื่อการเรียนรู้ /</t>
  </si>
  <si>
    <t xml:space="preserve">   ที่สอดคล้องกับ ASEAN Curriculum Sourcebook</t>
  </si>
  <si>
    <t xml:space="preserve">   (เพื่อไปแสดงในงานประชุมเสวนาทางวิชาการฯ)</t>
  </si>
  <si>
    <t xml:space="preserve"> 1.3 ส่งเสริมและสนับสนุนการนำ ASEAN</t>
  </si>
  <si>
    <t xml:space="preserve">    Curriculum Sourcebook สู่การปฏิบัติ</t>
  </si>
  <si>
    <t xml:space="preserve">    โดยจัดสรรให้เขตพื้นที่การศึกษา</t>
  </si>
  <si>
    <t>1.4 ส่งเสริมเครือข่ายความร่วมมือระหว่างโรงเรียน</t>
  </si>
  <si>
    <t xml:space="preserve"> 3-4</t>
  </si>
  <si>
    <t xml:space="preserve">   ทั้งในและต่างประเทศ</t>
  </si>
  <si>
    <t>2. โครงการเร่งรัดคุณภาพการอ่านรู้เรื่องและสื่อสารได้</t>
  </si>
  <si>
    <t>2.1 ส่งเสริมสนับสนุนการบริหารจัดการเร่งรัดคุณภาพการอ่านรู้เรื่องและสื่อสารได้</t>
  </si>
  <si>
    <t>นักเรียนกลุ่มเป้าหมายที่มีปัญหาการอ่านรู้เรื่องและการสื่อสาร</t>
  </si>
  <si>
    <t>ร้อยละ 100 ของนักเรียนกลุ่มเป้าหมายอ่านรู้เรื่องและสื่อสารได้</t>
  </si>
  <si>
    <t xml:space="preserve">   2.1.1 ขยายผลวิทยากรแกนนำการอ่านรู้เรื่อง</t>
  </si>
  <si>
    <t xml:space="preserve">        และสื่อสารได้</t>
  </si>
  <si>
    <t xml:space="preserve">  2.1.2 ติดตามความก้าวหน้าการบริหารจัดการ</t>
  </si>
  <si>
    <t xml:space="preserve">       ของโรงเรียน</t>
  </si>
  <si>
    <t xml:space="preserve">   2.1.3 พัฒนาจัดหาสื่อ นวัตกรรมการอ่าน</t>
  </si>
  <si>
    <t xml:space="preserve">        คิดวิเคราะห์และสื่อสารได้</t>
  </si>
  <si>
    <t>2.2 เร่งรัดพัฒนาเทคนิควิธีสอนและการวิจัยการพัฒนาการอ่านรู้เรื่องและสื่อสารได้</t>
  </si>
  <si>
    <t>มีรายงานการการวิจัยการพัฒนาการอ่านรู้เรื่องและสื่อสาร เผยแพร่และนำไปใช้</t>
  </si>
  <si>
    <t xml:space="preserve">   2.2.1 พัฒนาเทคนิควิธีสอนการอ่านรู้เรื่องและ สื่อสารได้</t>
  </si>
  <si>
    <t xml:space="preserve">  2.2.2 ศึกษาวิจัยนวัตกรรมเพื่อพัฒนาการอ่านรู้เรื่องและสื่อสารได้</t>
  </si>
  <si>
    <t>2.3.  พัฒนาและส่งเสริมการมีส่วนร่วมขององค์กร ภาครัฐและเอกชน</t>
  </si>
  <si>
    <t xml:space="preserve">    2.3.1 ร่วมกับมูลนิธิภาษาศาตร์ประยุกต์พัฒนา สื่อการเรียนการสอนภาษาไทย โดยนำภาษาท้องถิ่นร่วมจัดการเรียนรู้</t>
  </si>
  <si>
    <t xml:space="preserve">    2.3.2 ร่วมกับองค์การบริหารส่วนจังหวัดส่งเสริม และพัฒนาการอ่านการเขียนของนักเรียน</t>
  </si>
  <si>
    <t>2.4. ส่งเสริมและพัฒนากำกับติดตาม ประเมินผล และรายงานผล</t>
  </si>
  <si>
    <t xml:space="preserve">    2.4.1 ประชุมสัมมนาติดตามและแลกเปลี่ยน เรียนรู้ผลการดำเนินงาน</t>
  </si>
  <si>
    <t xml:space="preserve">   2.4.2 ติดตามเชิงประจักษ์การพัฒนาการอ่าน รู้เรื่องและสื่อสารได้</t>
  </si>
  <si>
    <t>3. โครงการการพัฒนาความรู้ความเข้าใจเชิงเศรษฐศาสตร์(Economic Literacy) และเศรษฐกิจ อาเซียนในการจัดการศึกษาขั้นพื้นฐาน</t>
  </si>
  <si>
    <t>3.1 ประชุมสัมมนาเครือข่ายกำหนดแผนปฏิบัติการส่งเสริมการเรียนการสอนเศรษฐศาสตร์อาเซียน</t>
  </si>
  <si>
    <t>มีแผนปฏิบัติการส่งเสริมการเรียนการสอนเศรษฐศาสตร์อาเซียน</t>
  </si>
  <si>
    <t xml:space="preserve">3.2 ประชุมปฏิบัติการพัฒนาสาระการเรียนรู้สังคมศึกษา ศาสนาและวัฒนธรรม เน้นสาระเศรษฐศาสตร์เพื่อกำหนดแนวทางการพัฒนากลุ่มสาระการเรียนรู้สังคมศึกษาเน้นสาระเศรษฐศาสตร์ที่มีประสิทธิภาพ </t>
  </si>
  <si>
    <t>มีแนวทางการพัฒนากลุ่มสาระการเรียนรู้สังคมศึกษาเน้นสาระเศรษฐศาสตร์ที่มีประสิทธิภาพ</t>
  </si>
  <si>
    <t>3.3 พัฒนาความรู้ความเข้าใจเชิงเศรษฐศาสตร์</t>
  </si>
  <si>
    <t xml:space="preserve">ครู ศึกษานิเทศก์ </t>
  </si>
  <si>
    <t>ร้อยละ 100 ของกลุ่มเป้าหมายมีความรู้ความเข้าใจเชิงเศรษฐศาสตร์(Economic Literacy)และเศรษฐกิจอาเซียนในการจัดการศึกษาขั้นพื้นฐานและนำความรู้ไปพัฒนานักเรียนได้</t>
  </si>
  <si>
    <t xml:space="preserve"> (Economic Literacy) การเรียนรู้ทางการเงิน </t>
  </si>
  <si>
    <t>(Financial Literacy) และเศรษฐกิจอาเซียน</t>
  </si>
  <si>
    <t>ในการจัดการศึกษาขั้นพื้นฐาน</t>
  </si>
  <si>
    <t xml:space="preserve">3.3.1 อบรมทักษะครูการจัดการเรียนการสอนเศรษฐศาสตร์ </t>
  </si>
  <si>
    <t>(Financial Literacy)และเศรษฐกิจอาเซียนในการจัดการ</t>
  </si>
  <si>
    <t>ศึกษาขั้นพื้นฐาน</t>
  </si>
  <si>
    <t>3.3.2 จัดสรรให้เขตพื้นที่การศึกษาเพื่อจัดกิจกรรมวิชาการ</t>
  </si>
  <si>
    <t>สร้างเสริมความเข้มแข็งในการเรียนการสอนสังคมศึกษาด้าน</t>
  </si>
  <si>
    <t>ความรู้ความเข้าใจเชิงเศรษฐศาสตร์</t>
  </si>
  <si>
    <t>3.4 จัดค่ายสร้างสรรค์พัฒนาการเรียนรู้ทางการเงินและและเศรษฐกิจอาเซียน</t>
  </si>
  <si>
    <t>ครู ศึกษานิเทศก์  และนักเรียน 25,000 คน</t>
  </si>
  <si>
    <t>ร้อยละ 100 ของกลุ่มเป้าหมาย เรียนรู้เรื่องเศรษฐกิจอาเซียนผ่านกระบวนการค่ายอย่างสร้างสรรค์</t>
  </si>
  <si>
    <t xml:space="preserve">3.5 การพัฒนารูปแบบการสอนสังคมศึกษาพัฒนาเศรษฐศาสตร์เศรษฐกิจอาเซียน </t>
  </si>
  <si>
    <t>จ้างผลิดรูปแบบการสอนสังคมศึกษาพัฒนาเศรษฐศาสตร์เศรษฐกิจอาเซียนฯ</t>
  </si>
  <si>
    <t>รูปแบบการสอนสังคมศึกษาพัฒนาเศรษฐศาสตร์เศรษฐกิจอาเซียนฯความมั่นคง และความสัมพันธ์ระหว่างประเทศจำนวน 1 ชุด</t>
  </si>
  <si>
    <t>มีรูปแบบการสอนสังคมศึกษาพัฒนาเศรษฐศาสตร์เศรษฐกิจอาเซียนฯความมั่นคง และความสัมพันธ์ระหว่างประเทศมีคุณภาพ สามารถนำไปใช้ได้</t>
  </si>
  <si>
    <t>3.6 ส่งเสริมการจัดการเรียนการสอนความรู้ความเข้าใจเชิง</t>
  </si>
  <si>
    <t>เศรษฐศาสตร์ (Economic Literacy) และเศรษฐกิจอาเซียน</t>
  </si>
  <si>
    <t xml:space="preserve">วิทยากรแกนนำระดับ สพท. จำนวน 225 คน </t>
  </si>
  <si>
    <t xml:space="preserve">ร้อยละ 100 ของวิทยากรแกนนำนำความรู้ไปขยายผลให้ครูในระดับเขตพื้นที่การศึกษา </t>
  </si>
  <si>
    <t xml:space="preserve"> 3.6.1 อบรมวิทยากรแกนนำการจัดการเรียนการสอน</t>
  </si>
  <si>
    <t xml:space="preserve">ความรู้ความเข้าใจเชิงเศรษฐศาสตร์ การเรียนรู้เรื่องการเงิน และเศรษฐกิจอาเซียน </t>
  </si>
  <si>
    <t xml:space="preserve"> 3.6.2จัดสรรให้เขตพื้นที่การศึกษาเพื่อส่งเสริมการจัดการเรียน</t>
  </si>
  <si>
    <t>การสอนความรู้ความเข้าใจเชิงเศรษฐศาสตร์  การเรียนรู้เรื่องการเงินและเศรษฐกิจอาเซียน</t>
  </si>
  <si>
    <t>3.7 พัฒนาสื่อการเรียนรู้สังคมศึกษาด้านความรู้ความเข้าใจเชิงเศรษฐศาสตร์ (Economic Literacy) และเศรษฐกิจอาเซียน</t>
  </si>
  <si>
    <t>สื่อการเรียนรู้สังคมศึกษา จำนวน 1 ชุด</t>
  </si>
  <si>
    <t>มีสื่อการเรียนรู้สังคมศึกษาด้านความรู้ความเข้าใจเชิงเศรษฐศาสตร์ฯ ที่มีความทันสมัย น่าสนใจ และสามารถสื่อสารความรู้ให้นักเรียนได้ในทุกระดับ</t>
  </si>
  <si>
    <t>3.7.1 ประชุมปฏิบัติการผลิตสื่อการเรียนรู้สังคมศึกษาด้าน</t>
  </si>
  <si>
    <t xml:space="preserve">ความเข้าใจเชิงเศรษฐศาสตร์และเศรษฐกิจอาเซียนฯ </t>
  </si>
  <si>
    <t>3.7.2 จ้างผลิดรูปแบบการสอนสังคมศึกษาพัฒนา</t>
  </si>
  <si>
    <t>เศรษฐศาสตร์เศรษฐกิจอาเซียนฯ</t>
  </si>
  <si>
    <t>3.8 การศึกษาดูงานการจัดกิจกรรมการเรียนการสอนสังคมศึกษาด้านความรู้ความเข้าใจเชิงเศรษฐศาสตร์ การเรียนรู้ทางการเงิน และเศรษฐกิจอาเซียน ณ ประเทศอังกฤษ ฟินแลนด์</t>
  </si>
  <si>
    <t>บุคลากร จำนวน. 20 คน</t>
  </si>
  <si>
    <t>ร้อยละ 100 ของผุ้บริหาร นักวิชาการศึกษา และศึกษานิเทศก์ มีความรู้ ความเข้าใจ ประสบการณ์และมุมมองในการพัฒนาการจัดการเรียนการสอนสังคมศึกษา ด้านความรู้ความเข้าใจเชิงเศรษฐศาสตร์</t>
  </si>
  <si>
    <t>4 จัดการศึกษาสู่ประชาคมอาเซียน (Education Hub)</t>
  </si>
  <si>
    <t>4.1. พัฒนาศักยภาพในการบริหารจัดการและหลักสูตรในโครงการ Education Hub</t>
  </si>
  <si>
    <t>สถานศึกษาในโครงการ Education Hub จำนวน 14 โรง</t>
  </si>
  <si>
    <t>ร้อยละ 80 ของนักเรียนกลุ่มเป้าหมายมีคุณลักษณะผู้นำนักเรียนอาเซียน</t>
  </si>
  <si>
    <t xml:space="preserve">    4.1.1 พัฒนาหลักสูตรเพื่อเตรียมเข้าสู่การศึกษาระดับนานาชาติ</t>
  </si>
  <si>
    <t xml:space="preserve">          (1) การดูงานและประชุมเชิงปฏิบัติการ Study Case ณ Cambridge University ประเทศอังกฤษ </t>
  </si>
  <si>
    <t>บุคลากร จำนวน 8 คน</t>
  </si>
  <si>
    <t xml:space="preserve"> 2-3</t>
  </si>
  <si>
    <t xml:space="preserve">          (3) ประชุมเชิงปฏิบัติการและชี้แจงแนวทางการจัดการสอนหลักสูตร </t>
  </si>
  <si>
    <t xml:space="preserve"> รอง ผอ. และครู 14 โรงเรียน จำนวน 45 คน</t>
  </si>
  <si>
    <t xml:space="preserve">    4.1.2 การพัฒนาบุคคลากร</t>
  </si>
  <si>
    <t xml:space="preserve">          (1) พัฒนาบุคลากรเพื่อจัดทำ IDP's </t>
  </si>
  <si>
    <t>สถานศึกษา จำนวน 14 โรงเรียน</t>
  </si>
  <si>
    <t xml:space="preserve">          (2) พัฒนาแบบ Training and Shadowing ตามโครงการความร่วมมือกับต่างประเทศ (MOU)</t>
  </si>
  <si>
    <t xml:space="preserve">               (2.1) ประเทศอังกฤษ </t>
  </si>
  <si>
    <t>บุคลากร จำนวน 4 คน</t>
  </si>
  <si>
    <t xml:space="preserve">               (2.2) ประเทศนิวซีแลนด์</t>
  </si>
  <si>
    <t>บุคลากร จำนวน 6 คน</t>
  </si>
  <si>
    <t xml:space="preserve">          (3) การประชุมจัดทำแผนปฏิบัติการเพื่อการขับเคลื่อนและสร้างความเข้มแข็งในการบริหารโครงการ Education Hub</t>
  </si>
  <si>
    <t xml:space="preserve">    4.1.3 การติดตามผลการดำเนินงาน</t>
  </si>
  <si>
    <t xml:space="preserve">          (1) การติดตามโรงเรียนโปรแกรม วิทย์-คณิต สองภาษา </t>
  </si>
  <si>
    <t xml:space="preserve"> บุคลากร จำนวน 8 คน</t>
  </si>
  <si>
    <t xml:space="preserve">          (2)  การติดตามโรงเรียนโปรแกรม พหุภาษา </t>
  </si>
  <si>
    <t>บุคลากร จำนวน 10 คน</t>
  </si>
  <si>
    <t xml:space="preserve">          (3) การติดตามโรงเรียนโปรแกรมนานาชาติ (คณะที่ 1)</t>
  </si>
  <si>
    <t xml:space="preserve">          (4) การติดตามโรงเรียนโปรแกรมนานาชาติ (คณะที่ 2) </t>
  </si>
  <si>
    <t xml:space="preserve">    4.1.4 ประชาสัมพันธ์ (โทรทัศน์ หนังสือพิมพ์ โบรชัวร์) ให้กับโครงการ</t>
  </si>
  <si>
    <t xml:space="preserve">          - ค่าวัสดุโรงเรียนในโครงการ</t>
  </si>
  <si>
    <t xml:space="preserve">          - ค่าจ้างเหมาจัดจ้างประชาสัมพันธ์ทางโทรทัศน์ หนังสือพิมพ์ และโบรชัวร์</t>
  </si>
  <si>
    <t xml:space="preserve">    4.1.5 พัฒนาสื่อการเรียนการสอน และเครือข่ายการพัฒนา</t>
  </si>
  <si>
    <t xml:space="preserve">          (1) ค่าวัสดุสื่อการเรียนการสอนโรงเรียนในโครงการ</t>
  </si>
  <si>
    <t xml:space="preserve">          (2) พัฒนาศูนย์พัฒนาอัจฉริยภาพ (Resource Center) และห้องฝึกปฏิบัติการ</t>
  </si>
  <si>
    <t xml:space="preserve">          (3) พัฒนาแนวทางในการเป็นศูนย์เครือข่ายการศึกษาระหว่างประเทศในประชาคมอาเซียน</t>
  </si>
  <si>
    <t xml:space="preserve">          (4) พัฒนาเครือข่ายทางวิชาการกับโรงเรียนในต่างประเทศตามโครงการ ความร่วมมือ (sister school)</t>
  </si>
  <si>
    <t xml:space="preserve">               (4.1) ประชุมเชิงปฏิบัติการความร่วมมือเพื่อแลกเปลี่ยนทางวิชาการ (MOU)</t>
  </si>
  <si>
    <t xml:space="preserve"> บุคลากร จำนวน 52 คน</t>
  </si>
  <si>
    <t xml:space="preserve">               (4.2) ฝึกปฏิบัติการในโรงเรียนตามโครงการความร่วมมือ (MOU) กับประเทศออสเตรเลีย </t>
  </si>
  <si>
    <t xml:space="preserve">    4.1.6 บริหารโครงการความร่วมมือการพัฒนาสู่ประชาคมอาเซียน</t>
  </si>
  <si>
    <t xml:space="preserve">          (1) การเขียนแนวทางพัฒนาโปรแกรมนานาชาติ </t>
  </si>
  <si>
    <t>บุคลากร จำนวน 2 คน</t>
  </si>
  <si>
    <t xml:space="preserve">          (2) พิมพ์แนวทางการดำเนินงานโครงการ Education Hub </t>
  </si>
  <si>
    <t>บุคลากร จำนวน 1 คน</t>
  </si>
  <si>
    <t xml:space="preserve">          (3) จ้างเจ้าหน้าที่ประจำโครงการส่วนกลาง</t>
  </si>
  <si>
    <t xml:space="preserve">          (4) ประชุมเชิงปฏิบัติการเพื่อคัดเลือกโรงเรียนเข้าร่วมโครงการ Education Hub</t>
  </si>
  <si>
    <t>โรงเรียนที่เข้าร่วมโครงการ Education Hub</t>
  </si>
  <si>
    <t xml:space="preserve">          (5) ประชุมสัมมนาชี้แจงการดำเนินงานโครงการ Education Hub ผู้บริหารโรงเรียน</t>
  </si>
  <si>
    <t>4.2. พัฒนาทีมสนับสนุนการดำเนินงานโครงการ Education Hub ในการศึกษา</t>
  </si>
  <si>
    <t xml:space="preserve">    4.2.1 ประชุมเชิงปฏิบัติการเรื่อง Coaching &amp; Mentoring </t>
  </si>
  <si>
    <t>บุคลากร จำนวน 100 คน</t>
  </si>
  <si>
    <t xml:space="preserve">    4.2.2 Visit ASEAN  (อินโดนีเซีย บรูไน ฟิลิปปินส์) </t>
  </si>
  <si>
    <t xml:space="preserve">    4.2.3 ประชุมสัมมนาการจัดทำรายงานการจัดการศึกษาในอาเซียนและประชุม สรุปผลรายงาน </t>
  </si>
  <si>
    <t>บุคลากร จำนวน 25 คน</t>
  </si>
  <si>
    <t xml:space="preserve">    4.2.4 โอนค่าใช่จ่ายในการเดินทางไปราชการ สพม. </t>
  </si>
  <si>
    <t>สพม. 42 เขต</t>
  </si>
  <si>
    <t>อาเซียน/ตปท.
ทีสอง</t>
  </si>
  <si>
    <t xml:space="preserve"> ส่งเสริมการเรียนการสอนภาษาอังกฤษเพื่อเตรียมความพร้อมสู่ประชาคมอาเซียน</t>
  </si>
  <si>
    <t>ประชาคมอาเซียน/ภาษาอังกฤษ</t>
  </si>
  <si>
    <t>สภษ.</t>
  </si>
  <si>
    <t>1.1. ค่าใช้จ่ายในการเดินทางไปราชการและบริหารจัดการโครงการพัฒนาการเรียนการสอนภาษาอังกฤษ</t>
  </si>
  <si>
    <t>ศึกษานิเทศก์ผู้บริหารโครงการและครูในโครงการส่งเสริมการเรียนการสอนภาษาอังกฤษ</t>
  </si>
  <si>
    <t xml:space="preserve">ร้อยละ 85 ของศึกษานิเทศก์และครูมีความพึงพอใจ </t>
  </si>
  <si>
    <t>1.2. การประชุมผู้บริหารโครงการพัฒนาการเรียนการสอนภาษาอังกฤษ (Project Manager) สังกัดสำนักงานเขตพื้นที่การศึกษาประถมศึกษาและสำนักงานเขตพื้นที่การศึกษามัธยมศึกษา</t>
  </si>
  <si>
    <t>ศึกษานิเทศก์ จำนวน 225 คน</t>
  </si>
  <si>
    <t xml:space="preserve">ร้อยละ 100 ของศึกษานิเทศก์ มีความรู้ความเข้าใจการจัดการเรียนรู้ภาษาอังกฤษ </t>
  </si>
  <si>
    <t>1.3. การพัฒนาสมรรถนะศึกษานิเทศก์ผู้บริหารโครงการพัฒนาการเรียนการสอนภาษาอังกฤษ (Project Manager) ด้านการใช้ภาษาอังกฤษ</t>
  </si>
  <si>
    <t>ร้อยละ 100 ของศึกษานิเทศก์มีสมรรถนะในการใช้ภาษาอังกฤษเพื่อการสื่อสาร</t>
  </si>
  <si>
    <t>1.4. การพัฒนาสมรรถนะศึกษานิเทศก์ผู้บริหารโครงการพัฒนาการเรียนการสอนภาษาอังกฤษ (Project Manager) (วิทยากรชาวต่างชาติ)</t>
  </si>
  <si>
    <t>1.5. การพัฒนาสมรรถนะศึกษานิเทศก์ผู้บริหารโครงการพัฒนาการเรียนการสอนภาษาอังกฤษ (Project Manager)  (วิทยากรชาวไทย)</t>
  </si>
  <si>
    <t>1.6. การอบรมพัฒนาสมรรถนะศึกษานิเทศก์ด้านการนิเทศ</t>
  </si>
  <si>
    <t>ศึกษานิเทศก์ จำนวน 513 คน</t>
  </si>
  <si>
    <t>ร้อยละ 100 ของศึกษานิเทศก์มีทักษะการนิเทศสอดคล้องกับสมรรถนะ</t>
  </si>
  <si>
    <t>1.7. การนิเทศ กำกับ ติดตามการอบรมพัฒนาสมรรถนะศึกษานิเทศก์ด้านการนิเทศ</t>
  </si>
  <si>
    <t>1.8. การประชุมเชิงปฏิบัติการพัฒนาศักยภาพประธานศูนย์พัฒนาการเรียนการสอนภาษาอังกฤษ ระดับประถมศึกษา</t>
  </si>
  <si>
    <t>ประธานศูนย์พัฒนาการเรียนการสอนภาษาอังกฤษระดับประถมศึกษา จำนวน 881 คน</t>
  </si>
  <si>
    <t>ร้อยละ 100 ของกลุ่มเป้าหมายมีศักยภาพในการบริหารจัดการศูนย์ฯ</t>
  </si>
  <si>
    <r>
      <t xml:space="preserve">1.9. </t>
    </r>
    <r>
      <rPr>
        <sz val="16"/>
        <rFont val="TH SarabunPSK"/>
        <family val="2"/>
      </rPr>
      <t>การประชุมเชิงปฏิบัติการพัฒนาทักษะการจัดการเรียนการสอนภาษาอังกฤษ สำหรับวิทยากรแกนนำ</t>
    </r>
  </si>
  <si>
    <t>ศึกษานิเทศ์ภาษาอังกฤษ ครูผู้สอนภาษาอังกฤษ ผู้เชี่ยวชาญ จำนวน 60 คน</t>
  </si>
  <si>
    <t>ร้อยละ 100 ของกลุ่มเป้าหมายมีทักษะการจัดการเรียนการสอนภาษาอังกฤษ</t>
  </si>
  <si>
    <r>
      <t xml:space="preserve">1.10. </t>
    </r>
    <r>
      <rPr>
        <sz val="16"/>
        <rFont val="TH SarabunPSK"/>
        <family val="2"/>
      </rPr>
      <t>การประชุมเชิงปฏิบัติการพัฒนาทักษะการจัดกิจกรรมการเรียนการสอนภาษาอังกฤษระดับภูมิภาค สำหรับศึกษานิเทศก์ผู้บริหารโครงการพัฒนาการเรียนการสอนภาษาอังกฤษ และครูผู้ประสานงานศูนย์พัฒนาการเรียนการสอนภาษาอังกฤษ ระดับประถมศึกษา</t>
    </r>
  </si>
  <si>
    <t>ศึกษานิเทศก์ผู้บริหารโครงการพัฒนาการเรียนการสอนภาษาอังกฤษ ครูผู้ประสานงานศูนย์ฯ วิทยากร และผู้เกี่ยวข้อง  จำนวน 1,164 คน</t>
  </si>
  <si>
    <t>1.11. การประชุมเชิงปฏิบัติการพัฒนาทักษะการจัดการเรียนการสอนภาษาอังกฤษ ระดับประถมศึกษา ขยายผลระดับเขตพื้นที่การศึกษา</t>
  </si>
  <si>
    <t>ครูผู้สอนภาษาอังกฤษ ไม่น้อยกว่าเขตพื้นที่ละ 100 คน</t>
  </si>
  <si>
    <t>1.12. การนิเทศ กำกับ ติดตามการดำเนินงานศูนย์พัฒนาการเรียนการสอนภาษาอังกฤษระดับประถมศึกษา (PEER Center) ประจำปี 2558</t>
  </si>
  <si>
    <t>คณะนิเทศ ติดตาม จำนวน 7 ชุดๆ ละ 7 คน</t>
  </si>
  <si>
    <t xml:space="preserve">ร้อยละ 100 ของศูนย์พัฒนาการเรียนการสอนภาษาอังกฤษระดับประถมศึกษาผ่านการประเมิน                      </t>
  </si>
  <si>
    <t>1.13. การประชุมเชิงปฏิบัติการพัฒนาแบบฝึกภาษาอังกฤษด้วยแบบทดสอบ สำหรับนักเรียนชั้นประถมศึกษาปีที่ 6 มัธยมศึกษาปีที่ 3 และมัธยมศึกษาปีที่ 6 ประจำปี 2558</t>
  </si>
  <si>
    <t>ศึกษานิเทศก์ภาษาอังกฤษ ครูผู้สอนภาษาอังกฤษ ผู้เชี่ยวชาญ จำนวน 60 คน</t>
  </si>
  <si>
    <t>มีแบบฝึกภาษาอังกฤษด้วยแบบทดสอบ สำหรับนักเรียนชั้นประถมศึกษาปีที่ 6 มัธยมศึกษาปีที่ 3 และมัธยมศึกษาปีที่ 6 ประจำปี 2558</t>
  </si>
  <si>
    <t xml:space="preserve">1.14. ค่ายวิชาการภาษาอังกฤษ
แบบเข้ม สำหรับนักเรียนชั้นประถมศึกษา
ปีที่ 6 มัธยมศึกษาปีที่ 3 และมัธยมศึกษา
ปีที่ 6 ประจำปี 2558
</t>
  </si>
  <si>
    <t>นักเรียนระดับชั้นประถมศึกษา จำนวน 157,700 คน  นักเรียนระดับชั้นมัธยมศึกษา จำนวน 21,000 คน</t>
  </si>
  <si>
    <t>ร้อยละ 80 ของนักเรียนกลุ่มเป้าหมายมีทักษะการสื่อสารภาษาอังกฤษ</t>
  </si>
  <si>
    <t>1.15. ขับเคลื่อนนโยบายปฏิรูปการเรียนการสอนภาษาอังกฤษ</t>
  </si>
  <si>
    <t>1.15.1 จัดประชุมตัวแทนสถาบันอุดมศึกษา</t>
  </si>
  <si>
    <t>คณะศึกษาศาสตร์/ครุศาสตร์ สถาบันอุดมศึกษา</t>
  </si>
  <si>
    <t>ร้อยละ 100 ของตัวแทนสถาบันอุดมศึกษาเข้าใจนโยบายปฏิรูปการเรียนการสอนภาษาอังกฤษ และกรอบ CEFR</t>
  </si>
  <si>
    <t xml:space="preserve">1.15.2 จัดงานวิชาการแสดงศักยภาพภาษาอังกฤษของนักเรียน </t>
  </si>
  <si>
    <t xml:space="preserve">ตัวแทนครู นักเรียน และผู้เกี่ยวข้องจำนวน  35,000 คน
</t>
  </si>
  <si>
    <t>ร้อยละ 90 ของผู้ร่วมงานมีความพึงพอใจในศักยภาพของนักเรียน</t>
  </si>
  <si>
    <t xml:space="preserve">1.15.3 การจัดมหกรรมวิชาการ การแข่งขันทักษะ และการประชุมสัมมนาวิชาการ </t>
  </si>
  <si>
    <t>1.15.4 จัดจ้างวิจัยเกี่ยวกับหลักสูตรภาษาอังกฤษ
- วิจัยวิเคราะห์/สังเคราะห์หลักสูตรการจัดการเรียนการสอนวิชาภาษาอังกฤษของประเทศที่ไม่ใช้ภาษาอังกฤษเป็นภาษาแม่
- ศึกษาภาคสนามเกี่ยวกับความคิดเห็น/ความต้องการการใช้ภาษาอังกฤษของนักเรียน
- ศึกษาสภาพปัจจุบันของการใช้หลักสูตรภาษาอังกฤษ</t>
  </si>
  <si>
    <t xml:space="preserve">รายงานการวิจัย จำนวน 3 เรื่อง </t>
  </si>
  <si>
    <t>นำผลการวิจัยไปพัฒนา/ปรับปรุงหลักสูตรการจัดการเรียนการสอนภาษาอังกฤษ และมีการเผยแพร่ต่อสาธารณชน</t>
  </si>
  <si>
    <t>1.16. วิจัยกรอบความสามารถภาษาอังกฤษของนักเรียนเทียบกรอบ CEFR</t>
  </si>
  <si>
    <t>1.16.1 จัดทำมาตรฐานคำศัพท์และการสื่อสารภาษาอังกฤษ</t>
  </si>
  <si>
    <t>มาตรฐานคำศัพท์และการสื่อสารภาษาอังกฤษ 12 ชั้นปี 
(ป.1 ถึง ม.6)</t>
  </si>
  <si>
    <t>มีมาตรฐานคำศัพท์และการสื่อสารภาษาอังกฤษและพร้อมใช้</t>
  </si>
  <si>
    <t>1.16.2 ประชุมวิพากษ์มาตรฐานคำศัพท์และการสื่อสารภาษาอังกฤษ</t>
  </si>
  <si>
    <t>ผู้วิพากษ์ จำนวน 60 คน</t>
  </si>
  <si>
    <t>นำประเด็นสำคัญและข้อเสนอแนะของการวิพากย์มาพัฒนาและปรับปรุง</t>
  </si>
  <si>
    <t>1.16.3 จ้างวิจัยภาคสนามทดสอบทักษะภาษาอังกฤษของนักเรียนเทียบกรอบ CEFR</t>
  </si>
  <si>
    <t>นักเรียน จำนวน 3,000 คน
รายงานสังเคราะห์ผลการทดสอบ 1 ฉบับ</t>
  </si>
  <si>
    <t>ร้อยละ 100 ของนักเรียนทราบระดับความสามารถของตนเองเทียบกรอบ CEFR</t>
  </si>
  <si>
    <t>1.17. พัฒนารูปแบบการสอนภาษาอังกฤษเพื่ออาชีพ</t>
  </si>
  <si>
    <t>1.17.1 ประชุมขยายผลการใช้รูปแบบการสอนภาษาอังกฤษเพื่ออาชีพ</t>
  </si>
  <si>
    <t>โรงเรียนขยายโอกาส จำนวน 20 โรง</t>
  </si>
  <si>
    <t>ร้อยละ 90 ของโรงเรียนขยายโอกาสเข้าใจรูปแบบและนำไปใช้จัดการสอน</t>
  </si>
  <si>
    <t>1.17.2 จัดสรรให้โรงเรียนที่ใช้รูปแบบการสอนภาษาอังกฤษเพื่ออาชีพ</t>
  </si>
  <si>
    <t>ร้อยละ 90 ของโรงเรียนขยายโอกาสจัดการเรียนการสอนภาษาอังกฤษเพื่ออาชีพ</t>
  </si>
  <si>
    <t>17.3 ติดตามผลรูปแบบการสอนภาษาอังกฤษเพื่ออาชีพ</t>
  </si>
  <si>
    <t>ร้อยละ 100 ของโรงเรียนฯ พัฒนาการเรียนการสอนจากการนิเทศ ติดตาม</t>
  </si>
  <si>
    <t>17.4 จัดสรรงบประมาณให้โรงเรียนขยายโอกาสเพื่อนำร่องทดลองใช้สื่อภาษาอังกฤษเพื่ออาชีพเป็นค่าวัสดุและบริหารจัดการโครงการ</t>
  </si>
  <si>
    <t>โรงเรียนขยายโอกาส จำนวน 139 โรง</t>
  </si>
  <si>
    <t>ร้อยละ 100 ของโรงเรียนขยายโอกาสได้รับงบประมาณในการบริหารโครงการ</t>
  </si>
  <si>
    <t>1.18. พัฒนาการเรียนการสอนภาษาอังกฤษตามระดับความพร้อมของโรงเรียน</t>
  </si>
  <si>
    <t>1.18.1 ประชุมชี้แจงแนวทางการพัฒนารูปแบบการสอนภาษาอังกฤษสำหรับโรงเรียนความพร้อมปานกลาง และขยายผล</t>
  </si>
  <si>
    <t>โรงเรียนความพร้อมปานกลาง</t>
  </si>
  <si>
    <t>ร้อยละ 80 ของโรงเรียนความพร้อมปานกลางในทุกเขตพื้นที่การศึกษานำรูปแบบไปใช้</t>
  </si>
  <si>
    <t>1.18.2 พัฒนาการจัดการเรียนการสอนภาษาอังกฤษสำหรับโรงเรียนความพร้อมน้อย และการขยายผล</t>
  </si>
  <si>
    <t>โรงเรียนความพร้อมน้อย</t>
  </si>
  <si>
    <t>ร้อยละ 80 ของโรงเรียนความพร้อมน้อย ได้รับการพัฒนา</t>
  </si>
  <si>
    <t>1.18.3 พัฒนาการจัดการเรียนการสอนภาษาอังกฤษสำหรับโรงเรียนความพร้อมปานกลาง และการขยายผล</t>
  </si>
  <si>
    <t>ร้อยละ 80 ของโรงเรียนความพร้อมปานกลาง ได้รับการพัฒนา</t>
  </si>
  <si>
    <t>1.19 พัฒนาศักยภาพโรงเรียนที่มีความพร้อมในการจัดการเรียนการสอนภาษาอังกฤษสูง</t>
  </si>
  <si>
    <t>19.1 ประเมินความพร้อมโรงเรียน EP/MEP</t>
  </si>
  <si>
    <t>โรงเรียนที่ขอเข้าร่วมโครงการฯ จำนวน 40 โรง</t>
  </si>
  <si>
    <t>ร้อยละ 100 ของโรงเรียนเป้าหมายผ่านการประเมิน</t>
  </si>
  <si>
    <t>19.2 ประชุมหัวหน้าโครงการและผู้อำนวยการโรงเรียน EP/MEP</t>
  </si>
  <si>
    <t>โรงเรียน EP/MEP จำนวน 340 โรง</t>
  </si>
  <si>
    <t xml:space="preserve">ร้อยละ 100 ของโรงเรียน EP/MEP มีผลสัมฤทธิ์ทางการเรียนวิชาภาษาอังกฤษตามเกณฑ์ </t>
  </si>
  <si>
    <t>19.3 พัฒนาหลักสูตรและการเรียนการสอนภาษาอังกฤษของโรงเรียน EP/MEP</t>
  </si>
  <si>
    <t>ร้อยละ 100 ของนักเรียนกลุ่มเป้าหมายมีทักษะการสื่อสารตามเกณฑ์</t>
  </si>
  <si>
    <t>1.20 ประเมินความรู้ความสามารถภาษาอังกฤษของครูผู้สอนวิชาภาษาอังกฤษ</t>
  </si>
  <si>
    <t>1.20.1 ประเมินความรู้ความสามารถครูผู้สอนวิชาภาษาอังกฤษ</t>
  </si>
  <si>
    <t xml:space="preserve">ครู จำนวน 50,000 คน </t>
  </si>
  <si>
    <t>ร้อยละ 100 ของครูผ่านการประเมิน</t>
  </si>
  <si>
    <t>1.20.2 กำกับติดตามการประเมินความรู้ความสามารถครูผู้สอนวิชาภาษาอังกฤษ</t>
  </si>
  <si>
    <t>ศูนย์จัดสอบ จำนวน 12 ศูนย์</t>
  </si>
  <si>
    <t>ร้อยละ 100 ของศูนย์สอบได้รับการกำกับติดตาม</t>
  </si>
  <si>
    <t>1.20.3 พัฒนาฐานข้อมูลครูและบุคลากรด้านการจัดารเรียนการสอนวิชาภาษาอังกฤษ</t>
  </si>
  <si>
    <t>ระบบฐานข้อมูลที่ใช้สำหรับเก็บบันทึกข้อมูลครูและบุคลากรด้านการจัดการเรียนการสอนภาษาอังกฤษ</t>
  </si>
  <si>
    <t>ระดับความสำเร็จของฐานข้อมูล</t>
  </si>
  <si>
    <t>1.20.4 บันทึกข้อมูลครูผู้สอนวิชาภาษาอังกฤษในฐานข้อมูล</t>
  </si>
  <si>
    <t>ร้อยละ 100 ของฐานข้อมูลครูวิชาภาษาอังกฤษมีความถูกต้องครบถ้วน</t>
  </si>
  <si>
    <t>1.21 พัฒนาครูและบุคลากรทางการศึกษาด้านการวัดและประเมินผลภาษาอังกฤษ</t>
  </si>
  <si>
    <t>1.21.1 ยกร่างคู่มือการวัดและประเมินผลภาษาอังกฤษ</t>
  </si>
  <si>
    <t>คู่มือการวัดและประเมินผลภาษาอังกฤษ</t>
  </si>
  <si>
    <t>มีคู่มือการวัดและประเมินผลภาษาอังกฤษที่สามารถใช้งานได้จริง</t>
  </si>
  <si>
    <t>1.21.2 จัดพิมพ์คู่มือการวัดและประเมินผลภาษาอังกฤษ</t>
  </si>
  <si>
    <t>คู่มือการวัดและประเมินผลภาษาอังกฤษ จำนวน 3,000 เล่ม</t>
  </si>
  <si>
    <t>1.21.3 จัดทำหลักสูตรการอบรมการวัดและประเมินผลวิชาภาษาอังกฤษ</t>
  </si>
  <si>
    <t>หลักสูตรการอบรมการวัดและประเมินผลวิชาภาษาอังกฤษ</t>
  </si>
  <si>
    <t>มีหลักสูตรการอบรมการวัดและประเมินผลวิชาภาษาอังกฤษที่สามารถใช้ได้จริง</t>
  </si>
  <si>
    <t>1.21.4 จัดฝึกอบรมวิทยากรแกนนำด้านการวัดและประเมินผลภาษาอังกฤษ</t>
  </si>
  <si>
    <t>ครูและศึกษานิเทศก์ที่มีความเชี่ยวชาญด้านการวัดผลทางภาษาอังกฤษ จำนวน 40 คน</t>
  </si>
  <si>
    <t>ร้อยละ 100 ของครูและศึกษานิเทศก์ที่เข้ารับการอบรมสามารถเป็นวิทยากรแกนนำได้</t>
  </si>
  <si>
    <t>1.21.5 จัดอบรมศึกษานิเทศก์ด้านการวัดและประเมินผลวิชาภาษาอังกฤษ</t>
  </si>
  <si>
    <t>ศน.ภาษาอังกฤษ สพท. จำนวน 225 คน</t>
  </si>
  <si>
    <t>ร้อยละ 100 ของศึกษานิเทศก์มีความรู้ความเข้าใจด้านการวัดและประเมินผลวิชาภาษาอังกฤษ</t>
  </si>
  <si>
    <t>1.21.6 จัดอบรมครูผู้สอนวิชาภาษาอังกฤษด้านการวัดและประเมินผลวิชาภาษาอังกฤษ</t>
  </si>
  <si>
    <t>ครูที่สอนวิชาภาษาอังกฤษ จำนวน 1,200 คน</t>
  </si>
  <si>
    <t>ร้อยละ 100 ของครูมีความรู้ความเข้าใจด้านการวัดและประเมินผลวิชาภาษาอังกฤษ ในระดับปานกลางขึ้นไป</t>
  </si>
  <si>
    <t>1.21.7 กำกับติดตามและประเมินผลการอบรมครูด้านการวัดและประเมินผลวิชา</t>
  </si>
  <si>
    <t>ศูนย์ฝึกอบรมระดับภูมิภาค จำนวน 6 ภาค</t>
  </si>
  <si>
    <t>ร้อยละ 100 ของศูนย์ภูมิภาคได้รับการกำกับติดตามและประเมินผลการอบรมครูด้านการวัดและประเมินผลวิชา</t>
  </si>
  <si>
    <t>1.22 โครงการค่ายภาษาอังกฤษสำหรับนักเรียน</t>
  </si>
  <si>
    <t>1.22.1  ปรับปรุงคู่มือการจัดค่ายภาษาอังกฤษสำหรับนักเรียน</t>
  </si>
  <si>
    <t xml:space="preserve">คู่มือกิจกรรมการจัดค่ายภาษาอังกฤษ  จำนวน 4 เล่ม
</t>
  </si>
  <si>
    <t>มีคู่มือการจัดค่ายภาษาอังกฤษเพื่อเป็นแนวทางการจัดค่ายสำหรับทุกเขตพื้นที่การศึกษา</t>
  </si>
  <si>
    <t>1.22.2  จัดค่ายภาษาอังกฤษแบบเข้มสำหรับนักเรียนชั้นประถมศึกษาปีที่  3</t>
  </si>
  <si>
    <t xml:space="preserve">นักเรียนชั้นประถมศึกษาปีที่  3  จำนวน  9,150  คน </t>
  </si>
  <si>
    <t>ร้อยละ 100 ของนักเรียนเข้าร่วมกิจกรรมค่ายภาษาอังกฤษ มีทักษะด้านการฟัง พูด อ่าน และเขียนภาษาอังกฤษ สูงขึ้น</t>
  </si>
  <si>
    <t xml:space="preserve">1.22.3  จัดค่ายภาษาอังกฤษสำหรับนักเรียนชั้นประถมศึกษาปีที่  4 – 5 </t>
  </si>
  <si>
    <t xml:space="preserve">นักเรียนชั้นประถมศึกษาปีที่  4 – 5  จำนวน  18,300  คน  </t>
  </si>
  <si>
    <t>1.22.4  นิเทศการจัดค่ายภาษาอังกฤษ</t>
  </si>
  <si>
    <t>นิเทศค่ายภาษาอังกฤษค่ายละ 1 ครั้ง</t>
  </si>
  <si>
    <t>ร้อยละ 100 ของค่ายภาษาอังกฤษบริหารจัดการค่ายได้อย่างมีประสิทธิภาพ</t>
  </si>
  <si>
    <t>1.23  โครงการพัฒนาการจัดการเรียนการสอนในรูปแบบ English Bilingual Education (EBE)</t>
  </si>
  <si>
    <t>1.23.1 จัดทำคู่มือการอบรมขยายผลการจัดการเรียนการสอนวิชาวิทยาศาสตร์เป็นภาษาอังกฤษ ระดับมัธยมศึกษาตอนต้น</t>
  </si>
  <si>
    <t>คู่มือการอบรมขยายผลการจัดการเรียนการสอนวิชาวิทยาศาสตร์  จำนวน  2  ชุด</t>
  </si>
  <si>
    <t>มีคู่มือการอบรมขยายผล  จำนวน  2  ชุด</t>
  </si>
  <si>
    <t>1 - 3</t>
  </si>
  <si>
    <t>1.23.2 ประชุมศึกษานิเทศก์วิชาวิทยาศาสตร์และภาษาอังกฤษด้านการจัดการเรียนการสอนวิชาวิทยาศาสตร์เป็นภาษาอังกฤษ</t>
  </si>
  <si>
    <t xml:space="preserve">ศึกษานิเทศก์วิทยาศาสตร์และภาษาอังกฤษ  จำนวน  72  คน </t>
  </si>
  <si>
    <t>ร้อยละ  90  ของศึกษานิเทศก์มีความรู้ความเข้าใจและสามารถนิเทศการเรียนการสอนวิชาวิทยาศาสตร์เป็นภาษาอังกฤษ</t>
  </si>
  <si>
    <t xml:space="preserve">1.23.3 ประชุมเชิงปฏิบัติการการจัดการเรียนการสอนวิชาวิทยาศาสตร์เป็นภาษาอังกฤษ โครงการ  English Bilingual Education (EBE) ระดับมัธยมศึกษาตอนต้น  </t>
  </si>
  <si>
    <t>ครูวิทยาศาสตร์ที่สนใจสอนวิทยาศาสตร์เป็นภาษาอังกฤษ  จำนวน  1,200  คน</t>
  </si>
  <si>
    <t xml:space="preserve">ร้อยละ 90  ของครูวิทยาศาสตร์ที่สามารถจัดการเรียนการสอนวิชาวิทยาศาสตร์เป็นภาษาอังกฤษ </t>
  </si>
  <si>
    <t>1 - 4</t>
  </si>
  <si>
    <t>1.23.4 ประชุมเชิงปฏิบัติการการประชุมเชิงปฏิบัติการเตรียมความพร้อมวิทยากรแกนนำภาษาอังกฤษด้านการจัดการเรียนการสอนวิชาวิทยาศาสตร์เป็นภาษาอังกฤษ  เพื่อการเดินทางไปพัฒนา  ณ  ประเทศสิงคโปร์ (กลุ่มที่ ๒)</t>
  </si>
  <si>
    <t>ครูวิทยาศาสตร์ที่เข้าร่วมโครงการพัฒนาวิทยากรแกนนำ  EBE ระดับมัธยมศึกษาตอนต้น  จำนวน 25 คน</t>
  </si>
  <si>
    <t>ร้อยละ 100 ของกลุ่มเป้าหมายสามารถเป็นวิทยากรแกนนำ และต้นแบบ EBE ระดับมัธยมศึกษาตอนต้น ได้</t>
  </si>
  <si>
    <t>1.23.5 สนับสนุนการบริหารจัดการการจัดการเรียนการสอนวิชาวิทยาศาสตร์เป็นภาษาอังกฤษ ระดับมัธยมศึกษาตอนต้น  แก่โรงเรียนที่เข้าร่วมโครงการฯ</t>
  </si>
  <si>
    <t xml:space="preserve">โรงเรียนที่เข้าร่วมโครงการ EBE ระดับประถมศึกษาและมัธยมศึกษา  จำนวน  1,528  โรง  </t>
  </si>
  <si>
    <t>ร้อยละ  100  ของโรงเรียนที่เข้าร่วมโครงการ ได้รับการสนับสนุนงบประมาณในการบริหารจัดการ EBE</t>
  </si>
  <si>
    <t xml:space="preserve">1.23.6 พัฒนาและเผยแพร่ชุดสื่อการจัดการเรียนการสอนวิชา  วิทยาศาสตร์  สังคมศึกษา และศิลปศึกษา เป็นภาษาอังกฤษระดับประถมศึกษาและมัธยมศึกษา
</t>
  </si>
  <si>
    <t>1.  ชุดสื่อการเรียนการสอน วิชาวิทยาศาสตร์ สังคมศึกษาและศิลปศึกษา  เป็นภาษาอังกฤษ ระดับประถมศึกษา  จำนวน  1  ชุด 
2.   ชุดสื่อการเรียนการสอน วิชาวิทยาศาสตร์เป็นภาษาอังกฤษ ระดับมัธยมศึกษาตอนต้น จำนวน  1  ชุด</t>
  </si>
  <si>
    <t>1.  มีชุดสื่อการเรียนการสอน วิชาวิทยาศาสตร์ สังคมศึกษาและศิลปศึกษา  เป็นภาษาอังกฤษ ระดับประถมศึกษา  จำนวน  1  ชุด 
2.   มีชุดสื่อการเรียนการสอน วิชาวิทยาศาสตร์เป็นภาษาอังกฤษ ระดับมัธยมศึกษาตอนต้น จำนวน  1  ชุด</t>
  </si>
  <si>
    <t>1.23.7 การพัฒนาครู  EBE  ระดับประถมศึกษา</t>
  </si>
  <si>
    <t xml:space="preserve">ครูในโครงการ  EBE  ระดับประถมศึกษา  จำนวน  2,958  คน  </t>
  </si>
  <si>
    <t>ร้อยละ  85  ของกลุ่มเป้าหมายมีความรู้ความสามารถและทักษะด้านการสอนวิชาเนื้อหาเป็นภาษาอังกฤษ</t>
  </si>
  <si>
    <t>1.23.8 ประชุมวิชาการแลกเปลี่ยนเรียนรู้และนิทรรศการเผยแพร่การจัดการเรียนการสอนวิชาเนื้อหาเป็นภาษาอังกฤษ</t>
  </si>
  <si>
    <t>ครู ศึกษานิเทศก์ และผู้สนใจ  จำนวน  100 คน</t>
  </si>
  <si>
    <t>ร้อยละ 100  ของครู ศึกษานิเทศก์ ผู้สนใจ  เข้าร่วมการประชุมและนิทรรศการ  นำไปปรับใช้ ในการปรับการเรียนการสอน</t>
  </si>
  <si>
    <t>1.23.9 นิเทศและประเมินการจัดการเรียนการสอนวิชาเนื้อหาเป็นภาษาอังกฤษ</t>
  </si>
  <si>
    <t xml:space="preserve"> โรงเรียนที่เข้าร่วมโครงการจำนวน 1,528 โรง
</t>
  </si>
  <si>
    <t xml:space="preserve"> ร้อยละ  80 ของครูวิทยากรแกนนำ EBE ได้รับการนิเทศและประเมินการสอน</t>
  </si>
  <si>
    <t>1.23.10 วิจัยประเมินโครงการการจัดการเรียนการสอน English Bilingual Education (EBE) ระดับประถมศึกษา</t>
  </si>
  <si>
    <t xml:space="preserve">รายงานการวิจัย จำนวน 1 เรื่อง </t>
  </si>
  <si>
    <t>มีวิจัยประเมินโครงการ  จำนวน  1 เรื่อง</t>
  </si>
  <si>
    <t>1.24 ส่งเสริมศักยภาพผู้เรียนและการแข่งขันทักษะภาษาอังกฤษ</t>
  </si>
  <si>
    <t>1.24.1  เตรียมการแข่งขันทักษะทางภาษาของนักเรียน ระดับชาติ</t>
  </si>
  <si>
    <t xml:space="preserve">เอกสารประกอบการแข่งขันที่มีความเหมาะสม  และพร้อมนำไปใช้ในการจัดการแข่งขัน </t>
  </si>
  <si>
    <t>มีเอกสารประกอบการแข่งขันที่มีความเหมาะสม  และพร้อมนำไปใช้ในการจัดการแข่งขัน   จำนวน  1  ชุด</t>
  </si>
  <si>
    <t>1.24.2  นิเทศติดตามการจัดการแข่งขันทักษะทางภาษาอังกฤษของนักเรียน  ระดับภูมิภาค</t>
  </si>
  <si>
    <t xml:space="preserve">2.  นักเรียนเข้าร่วมการแข่งขัน Impromptu speech, Spelling bee, Storytelling, Multi skill competition, Skit, และ ASEAN quiz  จำนวน 600  คน  </t>
  </si>
  <si>
    <t>2.  ร้อยละ 90  ของนักเรียนเข้าร่วมการแข่งขันทักษะทางภาษาอังกฤษ</t>
  </si>
  <si>
    <t xml:space="preserve">1.24.3  เตรียมความพร้อมด้านแบบทดสอบในการแข่งขัน  Impromptu speech, Spelling bee, Multi skill competition, ASEAN quiz     </t>
  </si>
  <si>
    <t xml:space="preserve">3.  ครู  บุคลากรทางการศึกษา นักเรียน ผู้ปกครอง และบุคคลที่สนใจ  จำนวน  1,500  คน  </t>
  </si>
  <si>
    <t>3.  ร้อยละ  80 ของครู  บุคลากรทางการศึกษา นักเรียน ผู้ปกครอง และบุคคลที่สนใจ  เข้าร่วมชมการแข่งขันทักษะทางภาษาของนักเรียน</t>
  </si>
  <si>
    <t>1.24.4  จัดการแข่งขันทักษะทางภาษาของนักเรียน  งานศิลปหัตถกรรมนักเรียนระดับชาติ  และสรุปการดำเนินการแข่งขัน</t>
  </si>
  <si>
    <t xml:space="preserve">4.  จัดทำข้อสอบวัดความสามารถ  Impromptu speech, Spelling bee, Multi skill competition,และ ASEAN quiz
จำนวน 1 ชุด </t>
  </si>
  <si>
    <t xml:space="preserve">4.  มีข้อสอบImpromptu speech, Spelling bee, Multi skill competition,และ ASEAN quiz  เพื่อใช้ในการแข่งขันระดับประเทศจำนวน  1  ชุด </t>
  </si>
  <si>
    <t>1.24.5 ส่งเสริมและพัฒนาศักยภาพด้านภาษาอังกฤษของครูและนักเรียน</t>
  </si>
  <si>
    <t>5.  จัดการแข่งขันระดับชาติทุกกิจกรรมการแข่งขัน และสรุปผล</t>
  </si>
  <si>
    <t>5.  ผลสำเร็จของการจัดการแข่งขันและสรุปผลการจัดการแข่งขัน</t>
  </si>
  <si>
    <t>1.25  การพัฒนาครูผู้สอน  ณ  ต่างประเทศ</t>
  </si>
  <si>
    <t>25.1  สอบคัดเลือกครูเข้าร่วมโครงการ</t>
  </si>
  <si>
    <t>ครูผู้สอนภาษาอังกฤษตัวแทน สพท. ที่สอบคัดเลือกเข้าร่วมโครงการได้</t>
  </si>
  <si>
    <t>ร้อยละ 100 ของกลุ่มเป้าหมายนำความรู้ความสามารถและประสบการณ์ จัดกระบวนการเรียนการสอน ถอดบทเรียนและเผยแพร่ได้</t>
  </si>
  <si>
    <t>1.25.2  ปฐมนิเทศและเตรียมความพร้อมครูเข้าร่วมโครงการ</t>
  </si>
  <si>
    <t>1.25.3 ถอดบทเรียน และสังเคราะห์เป็นความรู้เผยแพร่</t>
  </si>
  <si>
    <t>1.26  พัฒนาสื่อและนวัตกรรม</t>
  </si>
  <si>
    <t xml:space="preserve">1.26.1  ปรับปรุงสื่อ  teahcer's kit ชั้นประถมศึกษาปีที่  4 - 6 </t>
  </si>
  <si>
    <t>ปรับปรุงสื่อ  teacher's kit ชั้นประถมศึกษาปีที่ 4 - 6 จำนวนโรงเรียนละ  1  ชุด</t>
  </si>
  <si>
    <t xml:space="preserve">มีสื่อ teacher's kit ชั้นประถมศึกษาปีที่  4 - 6 สำหรับใช้ในการจัดการเรียนการสอนได้อย่างมีประสิทธิภาพ </t>
  </si>
  <si>
    <t>1.26.2  ปรับปรุงสื่อการจัดการเรียนการสอนภาษาอังกฤษแบบคละชั้นสำหรับโรงเรียนประถมศึกษาขนาดเล็ก  และนิเทศการใช้สื่อ</t>
  </si>
  <si>
    <t>ปรับปรุงสื่อคละชั้นสำหรับใช้โรงเรียนประถมศึกษาขนาดเล็กจำนวน  1  ชุด</t>
  </si>
  <si>
    <t>มีสื่อคละสำหรับใช้ในโรงเรียนประถมศึกษาขนาดเล็กสำหรับใช้ในการจัดการเรียนการสอนได้อย่างมีประสิทธิภาพ</t>
  </si>
  <si>
    <t>1.27 พัฒนาผู้จัดการศูนย์ ERIC และ ครูมัธยมศึกษาในเครือข่ายศูนย์ ERIC</t>
  </si>
  <si>
    <t>1.27.1  พัฒนาผู้จัดการศูนย์ ERIC เป็นวิทยากรแกนนำ</t>
  </si>
  <si>
    <t xml:space="preserve">ผู้จัดการศูนย์ ERIC จำนวน  15  คน </t>
  </si>
  <si>
    <t>ร้อยละ 100 ของกลุ่มเป้าหมายสามารถเป็นวิทยากรแกนนำได้อย่างมีประสิทธิภาพ</t>
  </si>
  <si>
    <t>1.27.2  พัฒนาผู้จัดการศูนย์พัฒนาการเรียนการสอนภาษาอังกฤษ (ERIC Manager)</t>
  </si>
  <si>
    <t>ผู้จัดการศูนย์พัฒนาการเรียนการสอนภาษาอังกฤษ (ERIC Manager) จำนวน 187 คน</t>
  </si>
  <si>
    <t>ร้อยละ  85  ของกลุ่มเป้าหมายสามารถบริหารจัดการศูนย์พัฒนาการเรียนการสอนภาษาอังกฤษได้อย่างมีประสิทธิภาพ</t>
  </si>
  <si>
    <t>1.27.3  อบรมขยายผลเพื่อพัฒนาครูสอนภาษาอังกฤษระดับมัธยมศึกษาซึ่งเป็นเครือข่ายของ ERIC เพื่อพัฒนาความรู้ด้านการจัดการเรียนการสอนภาษาอังกฤษ</t>
  </si>
  <si>
    <t xml:space="preserve">ครูสอนภาษาอังกฤษ จำนวน 935 คน </t>
  </si>
  <si>
    <t>ร้อยละ 90  ของกลุ่มเป้าหมายสามารถจัดการเรียนการสอนภาษาอังกฤษได้ตามมาตรฐานที่กำหนด</t>
  </si>
  <si>
    <t xml:space="preserve">1.27.4   พัฒนาวิชาชีพครูโดยใช้  Professional  Learning Community (PLC)
ของศูนย์ ERIC ให้มีความรู้ความสามารถในเรื่อง Communicative Language Teaching และมีแนวทางในการจัดอบรมขยายผลให้แก่ครูมัธยมในเขตพื้นที่บริการของศูนย์ ERIC
</t>
  </si>
  <si>
    <t>1 ผู้จัดการศูนย์พัฒนาการเรียนการสอนภาษาอังกฤษ (ERIC) รุ่นใหม่จำนวน 187 คน 
2 ครูในระดับมัธยมศึกษาในเขตพื้นที่บริการของศูนย์ ERIC</t>
  </si>
  <si>
    <t>1 ร้อยละ 90  ของกลุ่มเป้าหมายสามารถขยายผลให้แก่บุคลากรในเขตพื้นที่บริการของศูนย์ ERIC ได้
2 ร้อยละ 90  ของกลุ่มเป้าหมายสามารถจัดการเรียนการสอนภาษาอังกฤษได้ตามมาตรฐานที่กำหนด</t>
  </si>
  <si>
    <t>1.28 ศึกษาดูงานเชิงลึกการจัดการเรียนการสอนภาษาอังกฤษตามกรอบมาตรฐานความสามารถทางภาษาอังกฤษที่เป็นสากล (CEFR) ของประเทศที่ไม่ใช้ภาษาอังกฤษเป็นภาษาแม่
(ฟินแลนด์)</t>
  </si>
  <si>
    <t>ผู้บริหารระดับ 9-10 และระดับ 3-8 จำนวน 7 คน</t>
  </si>
  <si>
    <t>ร้อยละ 100 ของบุคลากร สพฐ.ที่เข้าร่วมการศึกษาดูงานมีความรู้ความเข้าใจเกี่ยวกับรูปแบบการจัดการเรียนการสอน
ภาษาอังกฤษตามกรอบมาตรฐานความสามารถทางภาษาอังกฤษที่เป็นสากล (CEFR) จากประเทศที่ไม่ใช้ภาษาอังกฤษเป็นภาษาแม่สามารถนำองค์ความรู้ไปถ่ายทอดให้กับบุคลากรด้านภาษาอังกฤษอื่น ๆ ได้</t>
  </si>
  <si>
    <t>1.29 การศึกษาดูงานเชิงลึกการจัดการเรียนการสอนภาษาอังกฤษให้เป็นไปตามธรรมชาติของการเรียนรู้ภาษาโดยเน้นการสื่อสาร (CLT)
(สหราชอาณาจักร / เอสโตเนีย / สวีเดน / ฮังการี)</t>
  </si>
  <si>
    <t>ร้อยละ 100 ของบุคลากร สพฐ.ที่เข้าร่วมการศึกษาดูงานมีความรู้ความเข้าใจเกี่ยวกับรูปแบบการจัดการเรียนการสอน
ภาษาอังกฤษให้เป็นไปตามธรรมชาติของการเรียนรู้ภาษาโดยเน้นการสื่อสาร (Communicative Language Teaching : CLT) จากประเทศที่ไม่ใช้ภาษาอังกฤษเป็นภาษาแม่ สามารถนำองค์ความรู้ไปถ่ายทอดให้กับบุคลากรด้านภาษาอังกฤษอื่น ๆ ได้</t>
  </si>
  <si>
    <t>1.30 จัดส่งครูที่มีความรู้ความเชี่ยวชาญระดับสูง ไปศึกษาเรียนรู้ฝึกประสบการณ์ ณ ต่างประเทศ เพื่อกลับมาเป็นวิทยากรแกนนำในพื้นที่ และระดับประเทศ
(สหราชอาณาจักร / นิวซีแลนด์ / แคนาดา)</t>
  </si>
  <si>
    <t>ครูภาษาอังกฤษ จำนวน 48 คน
ต้นฉบับเอกสารรูปแบบแนวคิด เทคนิค วิธีสอนภาษาอังกฤษ จำนวน 1 ต้นฉบับ</t>
  </si>
  <si>
    <t>1. ร้อยละ 80 ของครูผู้สอนภาษาอังกฤษที่เข้าร่วมโครงการได้รับการพัฒนาความรู้ทักษะทางภาษา องค์ความรู้ด้านกลวิธีการสอน ภาษาอังกฤษ และการวัดประเมินผลทางภาษา
2. ร้อยละ 80 ครูผู้สอนภาษาอังกฤษที่เข้าร่วมโครงการนำความรู้และประสบการณ์ที่ได้รับไปขยายผลกับครูในเขตพื้นที่การศึกษาและถ่ายทอดองค์ความรู้ เทคนิควิธีการสอนให้กับนักเรียนในความรับผิดชอบของตนเองอย่างมีประสิทธิภาพ</t>
  </si>
  <si>
    <t>1.31 การประชุมสัมมนาและศึกษาดูงานรูปแบบการบริหารจัดการสถานศึกษาที่มีผลงานดีเด่นและนวัตกรรมการจัดการเรียนการสอน การวัดประเมินผลภาษาอังกฤษ สำหรับผู้ที่ไม่ใช้ภาษาอังกฤษเป็นภาษาแม่
(สหรัฐอเมริกา / แคนาดา)</t>
  </si>
  <si>
    <t>ผู้บริหารระดับ 9-10 และระดับ 3-8 จำนวน 6 คน</t>
  </si>
  <si>
    <t>ร้อยละ 100 ของบุคลากร สพฐ.ที่เข้าร่วมการประชุมสัมมนาและศึกษาดูงานมีความรู้ความเข้าใจเกี่ยวกับรูปแบบการบริหารจัดการสถานศึกษาที่มีผลงานดีเด่นและนวัตกรรมการจัดการเรียนการสอน การวัดประเมินผลภาษาอังกฤษ สำหรับผู้ที่ไม่ใช้ภาษาอังกฤษเป็นภาษาแม่ สามารถนำองค์ความรู้ไปถ่ายทอดให้กับบุคลากรด้านภาษาอังกฤษอื่น ๆ ได้</t>
  </si>
  <si>
    <t>อาเซียน/ภาษาอังกฤษ</t>
  </si>
  <si>
    <t>โครงการ ส่งเสริมการเรียนการสอนภาษาต่างประเทศที่สอง</t>
  </si>
  <si>
    <t>อาเซียน/ตปท.ทีสอง</t>
  </si>
  <si>
    <t>กิจกรรมที่ 1 การสร้างเสริมความพร้อมและความ</t>
  </si>
  <si>
    <t>1. โรงเรียนที่มีความพร้อมทำหน้าที่เป็น</t>
  </si>
  <si>
    <t>1.ร้อยละ 100 ของโรงเรียนที่เป็น</t>
  </si>
  <si>
    <t>เข้มแข็งในการจัดการเรียนการสอนภาษา</t>
  </si>
  <si>
    <t>ศูนย์เครือข่ายพัฒนาการเรียนการสอน</t>
  </si>
  <si>
    <t>ศูนย์เครือข่ายฯ จัดกิจกรรมวิชาการ</t>
  </si>
  <si>
    <t>ต่างประเทศที่สอง</t>
  </si>
  <si>
    <t>ภาษาต่างประเทศที่สอง</t>
  </si>
  <si>
    <t>เพื่อส่งเสริมและพัฒนาคุณภาพการ</t>
  </si>
  <si>
    <t>6. ความสำเร็จในการพัฒนาการเรียน</t>
  </si>
  <si>
    <t>2,4</t>
  </si>
  <si>
    <t>การเรียนการสอนภาษาต่างประเทศที่สอง</t>
  </si>
  <si>
    <t>3.6   แปลและจัดพิมพ์หนังสือ/สื่อ/องค์ความรู้จากต่างประเทศ</t>
  </si>
  <si>
    <t>4.1 การเจรจาความร่วมมือในการพัฒนาครูภายใต้โครงการ</t>
  </si>
  <si>
    <t xml:space="preserve">     ทุนศึกษาด้านการสอนภาษาต่างประเทศที่สองเพื่อผลิต</t>
  </si>
  <si>
    <t>ประโยชน์ในการเรียนการสอนที่แปลมาจาก</t>
  </si>
  <si>
    <t xml:space="preserve">     ครูในสาขาวิชาที่ขาดแคลน</t>
  </si>
  <si>
    <t>ภูมิปัญญาสากล</t>
  </si>
  <si>
    <t>4.2 การศึกษาดูงานด้านการจัดการเรียนการสอนที่ได้ผลดี</t>
  </si>
  <si>
    <t xml:space="preserve">     และการสอบวัดระดับภาษาต่างประเทศที่สอง </t>
  </si>
  <si>
    <t>และพัฒนาการเรียนการสอนภาษา ตปท.</t>
  </si>
  <si>
    <t xml:space="preserve">     (จีน/ญี่ปุ่น) สำหรับนักเรียนต่างชาติ</t>
  </si>
  <si>
    <t>ที่สองจากองค์กรเจ้าของภาษา</t>
  </si>
  <si>
    <t>4.3  การเข้าร่วมประชุมสัมมนานานาชาติด้านการพัฒนา</t>
  </si>
  <si>
    <t xml:space="preserve">      การเรียนการสอนภาษาต่างประเทศที่สอง</t>
  </si>
  <si>
    <t>ในการจัดการเรียนการสอนภาษา ตปท.</t>
  </si>
  <si>
    <t>ที่สองที่ได้ผลดีจากประเทศที่เป็น</t>
  </si>
  <si>
    <t>Non-native speaker.</t>
  </si>
  <si>
    <t>วิสัยทัศน์กับผู้เชี่ยวชาญจากนานาประเทศ</t>
  </si>
  <si>
    <t>ที่จัดการเรียนการสอนภาษา ตปท.ที่สอง</t>
  </si>
  <si>
    <t>โครงการการเสริมสร้างความรู้ในการเตรียมความพร้อมเข้าสู่ประชาคมอาเซียนให้กับสถานศึกษาระดับประถมศึกษาและมัธยมศึกษา</t>
  </si>
  <si>
    <t>อาเซียน/สร้างความตระหนัก</t>
  </si>
  <si>
    <t>1. การประกวดและเข่งขันเพื่อเตรียมความพร้อมสู่ประชาคมอาเซียน</t>
  </si>
  <si>
    <t>นักเรียน ครู และบุคลากรทางการศึกษาของโรงเรียนและ สพท. สังกัด สพฐ.</t>
  </si>
  <si>
    <t>จำนวนนักเรียน ครู บุคลากร ที่เกี่ยวข้องเข้าร่วมกิจกรรม</t>
  </si>
  <si>
    <t>2. การพัฒนาผู้นำนักเรียนอาเซียน</t>
  </si>
  <si>
    <t>จำนวนนักเรียนและครูแกนนำเพื่อเตรียมความพร้อมสู่ประชาคมอาเซียน</t>
  </si>
  <si>
    <t>3. การพัฒนาสื่อ เอกสารและบุคลากรเพื่อเตรียมความพร้อมสู่ประชาคมอาเซียน</t>
  </si>
  <si>
    <t>สื่อ เอกสาร และบุคลากรที่เกี่ยวข้องเพื่อเตรียมความพร้อมสู่ประชาคมอาเซียน</t>
  </si>
  <si>
    <t>จำนวนสื่อและเอกสารในการเตรียมความพร้อมสู่ประชาคมอาเซียน</t>
  </si>
  <si>
    <t>โครงการการยกระดับคุณภาพการจัดการเรียนการสอนและการประเมินผลการเรียนรู้ของนักเรียนเพื่อยกระดับคุณภาพการศึกษาไทยโดยใช้องค์ความรู้จากการเข้าร่วมโครงการ PISA (โครงการต่อเนื่อง)</t>
  </si>
  <si>
    <t>อาเซียน/PISA</t>
  </si>
  <si>
    <t>มาตการที่ 1</t>
  </si>
  <si>
    <t xml:space="preserve">การสร้างความตระหนักให้กับผู้บริหารการศึกษาจากส่วนกลาง </t>
  </si>
  <si>
    <t>1. นักเรียนในโรงเรียนสังกัด สพฐ.ทุกระดับชั้น</t>
  </si>
  <si>
    <t>1. ผลการประเมินนักเรียนระดับนานาชาติอยู่ในลำดับที่สูงขึ้น</t>
  </si>
  <si>
    <t xml:space="preserve">จากเขตพื้นที่การศึกษา ผู้บริหารการศึกษาจากหน่วยงานอื่น ๆ  </t>
  </si>
  <si>
    <t>2. โรงเรียนในโรงเรียนสังกัดหน่วยงาน</t>
  </si>
  <si>
    <t>2. ร้อยละของผลสัมฤทธิ์ทางการเรียนวิชาคณิตศาสตร์ วิทยาศาสต์ และภาษาไทยเพิ่มขึ้น</t>
  </si>
  <si>
    <t xml:space="preserve">คณาจารย์จากสถาบันอุดมศึกษา ผู้บริหารสถานศึกษา ตลอดจนครู </t>
  </si>
  <si>
    <t>อื่น ๆ ที่อยู่ในช่วงอายุ 14.5 - 15.5 ปี</t>
  </si>
  <si>
    <t>พ่อแม่ผู้ปกครอง และสังคมทั่วไป ให้มีความรู้ความเข้าใจ เห็นคุณค่า</t>
  </si>
  <si>
    <t>3. นักเรียนมีศักยภาพด้านการประเมิน</t>
  </si>
  <si>
    <t>และความสำคัญของการเข้าร่วมโครงการ PISA ของประเทศไทย</t>
  </si>
  <si>
    <t>นักเรียนนานาชาติ</t>
  </si>
  <si>
    <t>กิจกรรมที่ 1 การสร้างความตระหนักโดยการประชาสัมพันธ์</t>
  </si>
  <si>
    <t>4. ครูผู้สอนสามารถจัดการเรียนการสอน</t>
  </si>
  <si>
    <t>ผ่านสื่อมวลชน  สื่อสังคมออนไลน์และการจัดเสวนาสาธารณะ</t>
  </si>
  <si>
    <r>
      <t>กิจกรรมที่ 2</t>
    </r>
    <r>
      <rPr>
        <sz val="16"/>
        <rFont val="TH SarabunPSK"/>
        <family val="2"/>
      </rPr>
      <t xml:space="preserve"> การอบรมเชิงลึกการจัดการเรียนรู้ตามแนว PISA </t>
    </r>
  </si>
  <si>
    <t>ที่สอดคล้องกับกระบวนการประเมิน</t>
  </si>
  <si>
    <t>เข้าสู่ห้องเรียน (ขยายกลุ่มเป้าหมายจาก ปี 57)</t>
  </si>
  <si>
    <t>2.1 อบรมผู้ปฏิบัติในระดับเขตพื้นที่การศึกษา และสถานศึกษา</t>
  </si>
  <si>
    <t>2.2 สนับสนุนงบประมาณเขตพื้นที่เพื่อการขยายผล</t>
  </si>
  <si>
    <t>2.3 นิเทศติดตามอย่างต่อเนื่องโดยส่วนกลางและเขตพื้นที่การศึกษา</t>
  </si>
  <si>
    <t>มาตการที่ 2</t>
  </si>
  <si>
    <t>การสร้างข้อสอบ จัดทำคลังข้อสอบตามแนว PISA การสร้าง</t>
  </si>
  <si>
    <t>ระบบการสอบและการประมวลการสอบบนระบบออนไลน์</t>
  </si>
  <si>
    <r>
      <t>กิจกรรมที่ 1</t>
    </r>
    <r>
      <rPr>
        <sz val="16"/>
        <rFont val="TH SarabunPSK"/>
        <family val="2"/>
      </rPr>
      <t xml:space="preserve"> กาสร้างข้อสอบตามแนว PISA</t>
    </r>
  </si>
  <si>
    <t xml:space="preserve">  1.1 การจัดทำ จัดหา จัดสร้างข้อสอบตามแนว PISA</t>
  </si>
  <si>
    <t xml:space="preserve">  1.2 การจัดทำคลังข้อสอบ</t>
  </si>
  <si>
    <t xml:space="preserve">  1.3 การวัดศักยภาพของผู้เรียนผ่านระบบออนไลน์</t>
  </si>
  <si>
    <t xml:space="preserve">  1.4 การอบรมการจัดการเรียนรู้ การวัดและประเมินตามแนว  PISA</t>
  </si>
  <si>
    <r>
      <t>กิจกรรมที่ 2</t>
    </r>
    <r>
      <rPr>
        <sz val="16"/>
        <rFont val="TH SarabunPSK"/>
        <family val="2"/>
      </rPr>
      <t xml:space="preserve"> การจัดทำ จัดหา จัดสร้างข้อสอบตามแนว PISA</t>
    </r>
  </si>
  <si>
    <r>
      <t>มาตรการที่ 3</t>
    </r>
    <r>
      <rPr>
        <sz val="16"/>
        <rFont val="TH SarabunPSK"/>
        <family val="2"/>
      </rPr>
      <t xml:space="preserve"> </t>
    </r>
  </si>
  <si>
    <t>การสร้างบทอ่านและการสร้างแบบฝึกเพื่อพัฒนาศักยภาพการอ่าน</t>
  </si>
  <si>
    <t>คิดวิเคราะห์ คณิตศาสตร์ วิทยาศาสตร์</t>
  </si>
  <si>
    <r>
      <t>กิจกรรมที่ 1</t>
    </r>
    <r>
      <rPr>
        <sz val="16"/>
        <rFont val="TH SarabunPSK"/>
        <family val="2"/>
      </rPr>
      <t xml:space="preserve"> จัดทำคลังรวบรวมบทอ่าน แบบฝึก โดยจัดจ้างสร้างบทอ่าน </t>
    </r>
  </si>
  <si>
    <t>แบบฝึก</t>
  </si>
  <si>
    <r>
      <t>กิจกรรมที่ 2</t>
    </r>
    <r>
      <rPr>
        <sz val="16"/>
        <rFont val="TH SarabunPSK"/>
        <family val="2"/>
      </rPr>
      <t xml:space="preserve"> สนับสนุนเขตพื้นที่การศึกษาจัดทำบทอ่าน แบบฝึก ใช้ตาม</t>
    </r>
  </si>
  <si>
    <t>บริบทและสภาพของท้องถิ่น</t>
  </si>
  <si>
    <r>
      <rPr>
        <b/>
        <sz val="16"/>
        <rFont val="TH SarabunPSK"/>
        <family val="2"/>
      </rPr>
      <t>กิจกรรมที่ 3</t>
    </r>
    <r>
      <rPr>
        <sz val="16"/>
        <rFont val="TH SarabunPSK"/>
        <family val="2"/>
      </rPr>
      <t xml:space="preserve"> ประเมินพัฒนาการของผู้เรียนจากการใช้บทอ่าน แบบฝึก</t>
    </r>
  </si>
  <si>
    <t xml:space="preserve">มาตรการที่ 4 </t>
  </si>
  <si>
    <t>การพัฒนาแบบทดสอบวัดระดับความสามารถในการอ่านและ</t>
  </si>
  <si>
    <t xml:space="preserve">เขียนภาษาไทยระดับประถมศึกษาและมัธยมศึกษา (Proficiency test) </t>
  </si>
  <si>
    <r>
      <t>กิจกรรมที่ 1</t>
    </r>
    <r>
      <rPr>
        <sz val="16"/>
        <rFont val="TH SarabunPSK"/>
        <family val="2"/>
      </rPr>
      <t xml:space="preserve"> พัฒนาแบบทดสอบวัดระดับความสามารถ</t>
    </r>
  </si>
  <si>
    <t xml:space="preserve">  1.1 สร้างแบบทดสอบตามระดับความสามารถ</t>
  </si>
  <si>
    <t xml:space="preserve">  1.2 กำหนดแนวทางการนำไปใช้อย่างมีประสิทธิภาพ</t>
  </si>
  <si>
    <r>
      <t>กิจกรรมที่ 2</t>
    </r>
    <r>
      <rPr>
        <sz val="16"/>
        <rFont val="TH SarabunPSK"/>
        <family val="2"/>
      </rPr>
      <t xml:space="preserve"> การนำไปใช้ตรวจสอบและคัดกรองผู้เรียนเพื่อการพัฒนา</t>
    </r>
  </si>
  <si>
    <t>ตามระดับความสามารถ</t>
  </si>
  <si>
    <r>
      <t>มาตรการที่ 5</t>
    </r>
    <r>
      <rPr>
        <sz val="16"/>
        <rFont val="TH SarabunPSK"/>
        <family val="2"/>
      </rPr>
      <t xml:space="preserve"> </t>
    </r>
  </si>
  <si>
    <t>การส่งเสริมสนับสนุนโรงเรียนกลุ่มที่มีผลการสอบ PISA  ปี 2555 ต่ำ</t>
  </si>
  <si>
    <r>
      <t>กิจกรรมที่ 1</t>
    </r>
    <r>
      <rPr>
        <sz val="16"/>
        <rFont val="TH SarabunPSK"/>
        <family val="2"/>
      </rPr>
      <t xml:space="preserve"> พัฒนาโรงเรียนสังกัดต่าง ๆ ที่อยู่ในกลุ่มเป้าหมาย</t>
    </r>
  </si>
  <si>
    <r>
      <t>กิจกรรมที่ 2</t>
    </r>
    <r>
      <rPr>
        <sz val="16"/>
        <rFont val="TH SarabunPSK"/>
        <family val="2"/>
      </rPr>
      <t xml:space="preserve"> ส่งเสริมสนับสนุนการพัฒนาโดยจัดสรรงบประมาณ            </t>
    </r>
  </si>
  <si>
    <t>ในการพัฒนา</t>
  </si>
  <si>
    <t xml:space="preserve">มาตรการที่ 6 </t>
  </si>
  <si>
    <t>การสร้างความเข้มแข็งของการกำกับ ติดตาม และประเมินผล</t>
  </si>
  <si>
    <t>ให้เป็นเครื่องมือสำคัญในการพัฒนาผู้เรียน</t>
  </si>
  <si>
    <r>
      <t>กิจกรรมที่ 1</t>
    </r>
    <r>
      <rPr>
        <sz val="16"/>
        <rFont val="TH SarabunPSK"/>
        <family val="2"/>
      </rPr>
      <t xml:space="preserve"> ส่งเสริม สนับสนุนการดำเนินงานเครือข่ายประสิทธิภาพ </t>
    </r>
  </si>
  <si>
    <t>การจัดการศึกษาทั้งระดับประถมศึกษาและมัธยมศึกษา</t>
  </si>
  <si>
    <r>
      <t>กิจกรรมที่ 2</t>
    </r>
    <r>
      <rPr>
        <sz val="16"/>
        <rFont val="TH SarabunPSK"/>
        <family val="2"/>
      </rPr>
      <t xml:space="preserve"> นิเทศ ติดตาม ประเมินผลการปฏิบัติอย่างเป็นระบบโดย</t>
    </r>
  </si>
  <si>
    <t>คณะทำงานแบบบูรณาการ และผ่านระบบ Online</t>
  </si>
  <si>
    <r>
      <t>กิจกรรมที่ 3</t>
    </r>
    <r>
      <rPr>
        <sz val="14"/>
        <rFont val="TH SarabunPSK"/>
        <family val="2"/>
      </rPr>
      <t xml:space="preserve"> ประชุมแลกเปลี่ยนเรียนรู้ผลการดำเนินงาน</t>
    </r>
  </si>
  <si>
    <t>3.4    จัดอบรมเตรียมความพร้อมในการสอบวัดระดับความรู้ภาษาต่างประเทศที่สองตามมาตรฐานเจ้าของภาษา</t>
  </si>
  <si>
    <t>กิจกรรมที่ 4 การเจรจาความร่วมมือและแลกเปลี่ยนการเยือนระหว่างไทยและประเทศองค์กรเจ้าของภาษา</t>
  </si>
  <si>
    <t>บวกสามในวงคำศัพท์และสถานการณ์ที่เพิ่มมากขึ้น</t>
  </si>
  <si>
    <t>ที่สองตามมาตรฐานเจ้าของภาษา และมีโอกาสได้เข้ารับการทดสอบวัดระดับภาษา(ข้อสอบเทียบเคียง)</t>
  </si>
  <si>
    <t>3.5  จ้างที่ปรึกษาพัฒนาโปรแกรมการเรียนรู้ภาษาอาเซียนบวกสาม ระยะ 2 (ASEAN Plus Three Learning  Application, Phase II)</t>
  </si>
  <si>
    <t>3.2    จัดแข่งขันทักษะ/ประกวดความสามารถในการใช้ภาษา ต่างประเทศที่สองในเชิงบูรณาการของนักเรียน</t>
  </si>
  <si>
    <t xml:space="preserve"> 3.1  จัดเวทีวิชาการ สัมมนาความรู้ แสดงความสามารถ/สาธิตผลงานทั้งของครูและนักเรียนอันเป็นผลผลิตการจัดการเรียนการสอนภาษาต่างประเทศที่สอง</t>
  </si>
  <si>
    <t>ประสบการณ์ และนวัตกรรมการเรียนการสอนภาษาต่างประเทศที่สอง</t>
  </si>
  <si>
    <t>กิจกรรมที่ 3 การสร้างเสริมความเข้มแข็งทางวิชาการและพัฒนาทักษะภาษาต่างประเทศที่สองในผู้เรียน</t>
  </si>
  <si>
    <t>8. ความสำเร็จในการสร้างความร่วมมือกับองค์กรเจ้าของภาษาในการพัฒนา</t>
  </si>
  <si>
    <t>3.3   จัดค่ายภาษานานาชาติ (ภาษาต่างประเทศที่สอง: จีน ญี่ปุ่น เยอรมัน) ร่วมกับองค์กรเจ้าของภาษา</t>
  </si>
  <si>
    <t xml:space="preserve">2.6  ส่งเสริมการจัดการเรียนรู้ภาษาต่างประเทศเฉพาะกลุ่ม (ภาษารัสเซีย) ในนักเรียนระดับมัธยมปลาย </t>
  </si>
  <si>
    <t>นักเรียน ม.ปลายทั้งโปรแกรมวิทย์โปรแกรมศิลป์คำนวณ และศิลป์ภาษา</t>
  </si>
  <si>
    <t xml:space="preserve"> เพื่อเสริมสร้างความเข้มแข็งและพัฒนาทักษะภาษาต่างประเทศที่สองในผู้เรียน</t>
  </si>
  <si>
    <t>7. ความสำเร็จในการจัดกิจกรรมวิชาการ (เวทีวิชาการ เวทีแข่งขัน ค่ายภาษา)</t>
  </si>
  <si>
    <t>2.5   ประชุมพัฒนาหลักสูตรการเรียนรู้ภาษาของประเทศอาเซียน (พม่า เวียดนาม เขมร มาเลย์)</t>
  </si>
  <si>
    <t>เพื่อสนับสนุนการเรียนรู้ภาษาอาเซียนบวกสาม ทั้งการเรียนในชั้นเรียนและการเรียนรู้ด้วยตนเอง</t>
  </si>
  <si>
    <t>การสอนภาษาต่างประเทศที่สองในด้านการพัฒนาสาระการเรียนรู้/การพัฒนาสื่อการเรียนรู้</t>
  </si>
  <si>
    <t>2.6  ประชุมเชิงปฏิบัติการใช้สื่อการเรียนรู้ด้วยตนเองเพื่อ   การสื่อสารภาษาอาเซียนบวกสาม ระยะที่1 (ASEAN  Plus Three Learning Application, Phase I)</t>
  </si>
  <si>
    <t>2.4  ประชุมสัมมนา/ประชุมเชิงปฏิบัติการเพื่อพัฒนาศักยภาพผู้รับทุนภาษาต่างประเทศที่สองของ สพฐ.</t>
  </si>
  <si>
    <t>2.1  อบรมความรู้ทักษะภาษาและการสอนสำหรับครูที่จบตรงวุฒิ/ไม่ตรงวุฒิ (จีน เกาหลี ญี่ปุ่น เยอรมันฝรั่งเศส)</t>
  </si>
  <si>
    <t>2.2  ประชุมปฏิบัติการพัฒนาทักษะการสอนและความรู้ที่จำเป็นสำหรับครูอาสาสมัคร (จีน เกาหลี)</t>
  </si>
  <si>
    <t>4. ความสำเร็จในการจัดสรรทุนศึกษาด้านการสอนภาษา ตปท.ที่สอง จำนวน150 ทุน เพื่อผลิตครูในสาขาวิชาที่ขาดแคลนเพื่อนำเข้าสู่ระบบโรงเรียน</t>
  </si>
  <si>
    <t>2.3  จัดสรรทุนศึกษาภายใต้โครงการทุนศึกษาด้าน   การสอนภาษาต่างประเทศที่สองเพื่อผลิตครูในสาขาวิชาที่ขาดแคลน (ศึกษาหลักสูตร ป.บัณฑิต และอบรมด้านภาษาและการสอน)</t>
  </si>
  <si>
    <t>5. ร้อยละ 80 ของผู้รับทุนของ สพฐ. ได้รับการพัฒนาศักยภาพ เพื่อปฏิบัติหน้าที่ครูสอนภาษา ตปท.ที่สองได้อย่างมีประสิทธิภาพ</t>
  </si>
  <si>
    <t>1.3  จ้างที่ปรึกษาวิจัยรูปแบบการจัดกิจกรรมการเรียนรู้ ภาษาต่างประเทศที่สองที่ได้ผลดี</t>
  </si>
  <si>
    <t xml:space="preserve"> 1.1  จัดสรรโอนเงินสนับสนุนการจัดกิจกรรมวิชาการ ส่งเสริมและเพิ่มประสิทธิภาพการเรียนการสอนภาษาต่างประเทศที่สองผ่านศูนย์เครือข่ายฯ</t>
  </si>
  <si>
    <t>เรียนการสอนภาษา ตปท. ให้แก่นักเรียนในโรงเรียนและโรงเรียนในเครือข่าย</t>
  </si>
  <si>
    <t>2. ศูนย์เครือข่ายฯ เป็นแกนนำในการจัดกิจกรรมวิชาการส่งเสริมและพัฒนาคุณภาพการเรียนการสอนภาษา ตปท.ที่สอง ด้วยเงินสนับสนุนจาก สพฐ.</t>
  </si>
  <si>
    <t xml:space="preserve"> 1.2  ประชุมสัมมนาศูนย์เครือข่ายฯ ทุกภาษา (กำหนดกลยุทธ์และแนวทางในการยกระดับคุณภาพ การจัดการเรียนการสอนภาษาต่างประเทศที่สอง)</t>
  </si>
  <si>
    <t>2. ร้อยละ 100 ของครูสอนภาษา ตปท. ที่สองที่เข้ารับการอบรมได้เพิ่มพูนความรู้ทางภาษา/วัฒนธรรม/เทคนิค/นวัตกรรม/กระบวนการเรียนการสอนภาษา ตปท.ที่สอง</t>
  </si>
  <si>
    <t>3. กำหนดกลยุทธ์ และแนวทางในการยกระดับคุณภาพการเรียนการสอนภาษา ตปท. ที่สอง และจัดทำเป็นแผนงาน/โครงการที่เป็นทิศทางเดียวกัน</t>
  </si>
  <si>
    <t>5. พัฒนาศักยภาพของครูอาสาสมัครจากต่างประเทศเพื่อให้มีทักษะและความรู้ที่จำเป็นในการสอนนักเรียนไทย</t>
  </si>
  <si>
    <t>6. ผลิตครูสอนภาษาต่างประเทศที่สองที่จบตรงวุฒิให้มีศักยภาพด้านภาษาและมีคุณวุฒิตรงตามที่คุรุสภากำหนด</t>
  </si>
  <si>
    <t xml:space="preserve">7. พัฒนาศักยภาพผู้รับทุนภาษาต่างๆของ สพฐ. เพื่อให้สามารถเข้าปฏบัติหน้าที่ครูสอนภาษาต่างประเทศที่สองได้อย่างมีประสิทธิภาพ </t>
  </si>
  <si>
    <t>8. พัฒนาสาระการเรียนรู้ และสื่อการเรียนรู้</t>
  </si>
  <si>
    <t>9. สร้างโอกาสในการเรียนรู้ภาษา ตปท. ที่สองเฉพาะกลุ่ม (ภาษารัสเซีย) ให้แก่</t>
  </si>
  <si>
    <t>10. ครูผู้สอนและนักเรียนได้แสดงความสามารถ/ผลงาน แลกเปลี่ยนเรียนรู้</t>
  </si>
  <si>
    <t>11. นักเรียนได้มีโอกาสเข้าร่วมการแข่งขัน/ประกวดทักษะภาษาในเชิงบูรณาการทั้งในระดับจังหวัด ภูมิภาคและประเทศ</t>
  </si>
  <si>
    <t>12. นักเรียนได้รับประสบการณ์ตรงในการใช้ภาษาต่างประเทศที่สองในการสื่อสารในสถานการณ์จริง ร่วมกับเพื่อนวัยเดียวกันจากประเทศในอาเซียนบวกสาม</t>
  </si>
  <si>
    <t>13. นักเรียนได้เรียนรู้การเตรียมตัวเพื่อการสอบวัดระดับความรู้ภาษาต่างประเทศ</t>
  </si>
  <si>
    <t>14. พัฒนาเนื้อหาการเรียนรู้ภาษาอาเซียน</t>
  </si>
  <si>
    <t>15. แสวงหาและเผยแพร่องค์ความรู้ที่เป็น</t>
  </si>
  <si>
    <t>16. แสวงหาความร่วมมือในการส่งเสริม</t>
  </si>
  <si>
    <t>17. แสวงหารูปแบบ/แนวทาง/กระบวนการ</t>
  </si>
  <si>
    <t>18. เรียนรู้ แลกเปลี่ยนประสบการณ์และ</t>
  </si>
  <si>
    <t>กิจกรรมที่ 2 การพัฒนาคุณภาพการจัดการเรียนรู้ภาษาต่างประเทศที่สอง</t>
  </si>
  <si>
    <t>4. พัฒนาครูสอนภาษาต่างประเทศภาษาที่ขาดแคลนจากทรัพยากรครูที่มีในโรงเรียน</t>
  </si>
  <si>
    <t>3. ร้อยละ 70 ของโรงเรียนสังกัด สพฐ.ที่เปิดสอนภาษาต่างประเทศที่สอง มีครูเจ้าของภาษา (อาสาสมัคร) มาช่วยสอนภาษาต่างประเทศที่สองในโรงเรียน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</si>
</sst>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_(* #,##0_);_(* \(#,##0\);_(* &quot;-&quot;??_);_(@_)"/>
  </numFmts>
  <fonts count="89">
    <font>
      <sz val="10"/>
      <name val="Arial"/>
      <family val="2"/>
    </font>
    <font>
      <sz val="11"/>
      <color indexed="8"/>
      <name val="Tahoma"/>
      <family val="2"/>
    </font>
    <font>
      <b/>
      <sz val="2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6"/>
      <name val="Angsana New"/>
      <family val="1"/>
    </font>
    <font>
      <sz val="14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4"/>
      <name val="Cordia New"/>
      <family val="2"/>
    </font>
    <font>
      <b/>
      <sz val="16"/>
      <name val="Angsana New"/>
      <family val="1"/>
    </font>
    <font>
      <sz val="16"/>
      <name val="TH Sarabun New"/>
      <family val="2"/>
    </font>
    <font>
      <b/>
      <sz val="16"/>
      <color indexed="9"/>
      <name val="TH SarabunPSK"/>
      <family val="2"/>
    </font>
    <font>
      <sz val="14"/>
      <name val="Angsana New"/>
      <family val="1"/>
    </font>
    <font>
      <b/>
      <sz val="12"/>
      <name val="TH SarabunPSK"/>
      <family val="2"/>
    </font>
    <font>
      <sz val="12"/>
      <name val="Angsana New"/>
      <family val="1"/>
    </font>
    <font>
      <sz val="14"/>
      <color indexed="8"/>
      <name val="TH SarabunPSK"/>
      <family val="2"/>
    </font>
    <font>
      <b/>
      <sz val="11"/>
      <name val="TH SarabunPSK"/>
      <family val="2"/>
    </font>
    <font>
      <u val="single"/>
      <sz val="14"/>
      <name val="TH SarabunPSK"/>
      <family val="2"/>
    </font>
    <font>
      <sz val="1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Angsana New"/>
      <family val="1"/>
    </font>
    <font>
      <sz val="18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24"/>
      <color indexed="10"/>
      <name val="TH SarabunPSK"/>
      <family val="2"/>
    </font>
    <font>
      <sz val="16"/>
      <color indexed="8"/>
      <name val="TH Niramit AS"/>
      <family val="0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H SarabunPSK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8"/>
      <color theme="1"/>
      <name val="TH SarabunPSK"/>
      <family val="2"/>
    </font>
    <font>
      <sz val="14"/>
      <color rgb="FF000000"/>
      <name val="TH SarabunPSK"/>
      <family val="2"/>
    </font>
    <font>
      <sz val="16"/>
      <color theme="1" tint="-0.4999699890613556"/>
      <name val="TH SarabunPSK"/>
      <family val="2"/>
    </font>
    <font>
      <b/>
      <sz val="16"/>
      <color theme="1" tint="-0.4999699890613556"/>
      <name val="TH SarabunPSK"/>
      <family val="2"/>
    </font>
    <font>
      <sz val="14"/>
      <color theme="1" tint="-0.4999699890613556"/>
      <name val="TH SarabunPSK"/>
      <family val="2"/>
    </font>
    <font>
      <b/>
      <sz val="16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24"/>
      <color rgb="FFFF0000"/>
      <name val="TH SarabunPSK"/>
      <family val="2"/>
    </font>
    <font>
      <sz val="16"/>
      <color rgb="FF000000"/>
      <name val="TH Niramit AS"/>
      <family val="0"/>
    </font>
    <font>
      <sz val="12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hair">
        <color theme="1"/>
      </top>
      <bottom>
        <color indexed="63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>
        <color indexed="63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</borders>
  <cellStyleXfs count="91">
    <xf numFmtId="0" fontId="0" fillId="0" borderId="0" applyBorder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54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20" borderId="5" applyNumberFormat="0" applyAlignment="0" applyProtection="0"/>
    <xf numFmtId="0" fontId="54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15">
    <xf numFmtId="0" fontId="0" fillId="0" borderId="0" xfId="0" applyAlignment="1">
      <alignment/>
    </xf>
    <xf numFmtId="0" fontId="2" fillId="0" borderId="0" xfId="62" applyFont="1" applyAlignment="1">
      <alignment vertical="top" wrapText="1"/>
      <protection/>
    </xf>
    <xf numFmtId="0" fontId="3" fillId="0" borderId="0" xfId="62" applyFont="1" applyFill="1" applyAlignment="1">
      <alignment vertical="top" wrapText="1"/>
      <protection/>
    </xf>
    <xf numFmtId="0" fontId="3" fillId="0" borderId="0" xfId="62" applyFont="1" applyAlignment="1">
      <alignment vertical="top" wrapText="1"/>
      <protection/>
    </xf>
    <xf numFmtId="0" fontId="4" fillId="33" borderId="10" xfId="62" applyFont="1" applyFill="1" applyBorder="1" applyAlignment="1">
      <alignment horizontal="center" vertical="top"/>
      <protection/>
    </xf>
    <xf numFmtId="0" fontId="3" fillId="0" borderId="0" xfId="62" applyFont="1" applyAlignment="1">
      <alignment horizontal="right" vertical="top"/>
      <protection/>
    </xf>
    <xf numFmtId="0" fontId="3" fillId="0" borderId="0" xfId="62" applyFont="1" applyAlignment="1">
      <alignment vertical="top"/>
      <protection/>
    </xf>
    <xf numFmtId="0" fontId="4" fillId="34" borderId="11" xfId="62" applyFont="1" applyFill="1" applyBorder="1" applyAlignment="1">
      <alignment horizontal="justify" vertical="top"/>
      <protection/>
    </xf>
    <xf numFmtId="0" fontId="11" fillId="0" borderId="0" xfId="62" applyFont="1" applyFill="1" applyAlignment="1">
      <alignment vertical="top" wrapText="1"/>
      <protection/>
    </xf>
    <xf numFmtId="0" fontId="10" fillId="12" borderId="12" xfId="63" applyFont="1" applyFill="1" applyBorder="1" applyAlignment="1">
      <alignment horizontal="center" vertical="top" wrapText="1"/>
      <protection/>
    </xf>
    <xf numFmtId="0" fontId="10" fillId="0" borderId="0" xfId="63" applyFont="1" applyFill="1" applyBorder="1" applyAlignment="1">
      <alignment vertical="top"/>
      <protection/>
    </xf>
    <xf numFmtId="0" fontId="10" fillId="0" borderId="0" xfId="63" applyFont="1" applyAlignment="1">
      <alignment vertical="top"/>
      <protection/>
    </xf>
    <xf numFmtId="0" fontId="4" fillId="0" borderId="0" xfId="62" applyFont="1" applyAlignment="1">
      <alignment vertical="top" wrapText="1"/>
      <protection/>
    </xf>
    <xf numFmtId="199" fontId="3" fillId="0" borderId="0" xfId="45" applyNumberFormat="1" applyFont="1" applyAlignment="1">
      <alignment vertical="top" wrapText="1"/>
    </xf>
    <xf numFmtId="49" fontId="3" fillId="0" borderId="0" xfId="45" applyNumberFormat="1" applyFont="1" applyAlignment="1">
      <alignment horizontal="center" vertical="top" wrapText="1"/>
    </xf>
    <xf numFmtId="199" fontId="3" fillId="0" borderId="0" xfId="45" applyNumberFormat="1" applyFont="1" applyAlignment="1">
      <alignment horizontal="center" vertical="top" wrapText="1"/>
    </xf>
    <xf numFmtId="0" fontId="3" fillId="0" borderId="0" xfId="62" applyFont="1" applyFill="1" applyAlignment="1">
      <alignment horizontal="center" vertical="top" wrapText="1"/>
      <protection/>
    </xf>
    <xf numFmtId="0" fontId="4" fillId="0" borderId="0" xfId="62" applyFont="1" applyFill="1" applyAlignment="1">
      <alignment vertical="top" wrapText="1"/>
      <protection/>
    </xf>
    <xf numFmtId="3" fontId="4" fillId="0" borderId="0" xfId="62" applyNumberFormat="1" applyFont="1" applyFill="1" applyAlignment="1">
      <alignment vertical="top" wrapText="1"/>
      <protection/>
    </xf>
    <xf numFmtId="199" fontId="4" fillId="0" borderId="10" xfId="45" applyNumberFormat="1" applyFont="1" applyBorder="1" applyAlignment="1">
      <alignment horizontal="center" vertical="top"/>
    </xf>
    <xf numFmtId="199" fontId="4" fillId="0" borderId="10" xfId="45" applyNumberFormat="1" applyFont="1" applyFill="1" applyBorder="1" applyAlignment="1">
      <alignment horizontal="center" vertical="top" wrapText="1"/>
    </xf>
    <xf numFmtId="199" fontId="7" fillId="0" borderId="10" xfId="45" applyNumberFormat="1" applyFont="1" applyFill="1" applyBorder="1" applyAlignment="1">
      <alignment horizontal="center" vertical="top" wrapText="1"/>
    </xf>
    <xf numFmtId="199" fontId="4" fillId="0" borderId="13" xfId="45" applyNumberFormat="1" applyFont="1" applyFill="1" applyBorder="1" applyAlignment="1">
      <alignment horizontal="center" vertical="top" wrapText="1"/>
    </xf>
    <xf numFmtId="199" fontId="6" fillId="0" borderId="10" xfId="45" applyNumberFormat="1" applyFont="1" applyBorder="1" applyAlignment="1">
      <alignment horizontal="center" vertical="top"/>
    </xf>
    <xf numFmtId="199" fontId="4" fillId="35" borderId="10" xfId="62" applyNumberFormat="1" applyFont="1" applyFill="1" applyBorder="1" applyAlignment="1">
      <alignment vertical="top"/>
      <protection/>
    </xf>
    <xf numFmtId="199" fontId="4" fillId="35" borderId="13" xfId="62" applyNumberFormat="1" applyFont="1" applyFill="1" applyBorder="1" applyAlignment="1">
      <alignment vertical="top"/>
      <protection/>
    </xf>
    <xf numFmtId="49" fontId="4" fillId="35" borderId="12" xfId="62" applyNumberFormat="1" applyFont="1" applyFill="1" applyBorder="1" applyAlignment="1">
      <alignment horizontal="center" vertical="top"/>
      <protection/>
    </xf>
    <xf numFmtId="0" fontId="4" fillId="0" borderId="0" xfId="62" applyFont="1" applyAlignment="1">
      <alignment vertical="top"/>
      <protection/>
    </xf>
    <xf numFmtId="0" fontId="3" fillId="35" borderId="14" xfId="62" applyFont="1" applyFill="1" applyBorder="1" applyAlignment="1">
      <alignment vertical="top"/>
      <protection/>
    </xf>
    <xf numFmtId="0" fontId="3" fillId="35" borderId="15" xfId="62" applyFont="1" applyFill="1" applyBorder="1" applyAlignment="1">
      <alignment vertical="top"/>
      <protection/>
    </xf>
    <xf numFmtId="49" fontId="3" fillId="35" borderId="16" xfId="62" applyNumberFormat="1" applyFont="1" applyFill="1" applyBorder="1" applyAlignment="1">
      <alignment horizontal="center" vertical="top"/>
      <protection/>
    </xf>
    <xf numFmtId="0" fontId="3" fillId="35" borderId="14" xfId="62" applyFont="1" applyFill="1" applyBorder="1" applyAlignment="1">
      <alignment horizontal="center" vertical="top"/>
      <protection/>
    </xf>
    <xf numFmtId="0" fontId="3" fillId="0" borderId="0" xfId="62" applyFont="1" applyAlignment="1">
      <alignment horizontal="center" vertical="top"/>
      <protection/>
    </xf>
    <xf numFmtId="0" fontId="4" fillId="0" borderId="10" xfId="62" applyFont="1" applyBorder="1" applyAlignment="1">
      <alignment horizontal="center" vertical="top"/>
      <protection/>
    </xf>
    <xf numFmtId="0" fontId="4" fillId="0" borderId="12" xfId="62" applyFont="1" applyBorder="1" applyAlignment="1">
      <alignment horizontal="center" vertical="top"/>
      <protection/>
    </xf>
    <xf numFmtId="0" fontId="3" fillId="0" borderId="17" xfId="62" applyFont="1" applyFill="1" applyBorder="1" applyAlignment="1">
      <alignment horizontal="right" vertical="top" wrapText="1"/>
      <protection/>
    </xf>
    <xf numFmtId="199" fontId="4" fillId="0" borderId="12" xfId="62" applyNumberFormat="1" applyFont="1" applyBorder="1" applyAlignment="1">
      <alignment horizontal="center" vertical="top"/>
      <protection/>
    </xf>
    <xf numFmtId="43" fontId="4" fillId="0" borderId="10" xfId="62" applyNumberFormat="1" applyFont="1" applyBorder="1" applyAlignment="1">
      <alignment horizontal="center" vertical="top"/>
      <protection/>
    </xf>
    <xf numFmtId="0" fontId="10" fillId="0" borderId="0" xfId="63" applyFont="1" applyAlignment="1">
      <alignment horizontal="center" vertical="top"/>
      <protection/>
    </xf>
    <xf numFmtId="0" fontId="10" fillId="12" borderId="0" xfId="63" applyFont="1" applyFill="1" applyAlignment="1">
      <alignment vertical="top"/>
      <protection/>
    </xf>
    <xf numFmtId="199" fontId="3" fillId="0" borderId="11" xfId="45" applyNumberFormat="1" applyFont="1" applyBorder="1" applyAlignment="1">
      <alignment horizontal="center" vertical="top"/>
    </xf>
    <xf numFmtId="199" fontId="3" fillId="0" borderId="0" xfId="45" applyNumberFormat="1" applyFont="1" applyAlignment="1">
      <alignment vertical="top"/>
    </xf>
    <xf numFmtId="49" fontId="3" fillId="0" borderId="0" xfId="62" applyNumberFormat="1" applyFont="1" applyAlignment="1">
      <alignment horizontal="center" vertical="top"/>
      <protection/>
    </xf>
    <xf numFmtId="0" fontId="3" fillId="36" borderId="18" xfId="37" applyFont="1" applyFill="1" applyBorder="1" applyAlignment="1">
      <alignment vertical="top"/>
      <protection/>
    </xf>
    <xf numFmtId="3" fontId="3" fillId="36" borderId="18" xfId="62" applyNumberFormat="1" applyFont="1" applyFill="1" applyBorder="1" applyAlignment="1">
      <alignment horizontal="right" vertical="top"/>
      <protection/>
    </xf>
    <xf numFmtId="0" fontId="3" fillId="36" borderId="18" xfId="62" applyFont="1" applyFill="1" applyBorder="1" applyAlignment="1">
      <alignment horizontal="right" vertical="top"/>
      <protection/>
    </xf>
    <xf numFmtId="0" fontId="3" fillId="36" borderId="18" xfId="37" applyFont="1" applyFill="1" applyBorder="1" applyAlignment="1">
      <alignment horizontal="left" vertical="top"/>
      <protection/>
    </xf>
    <xf numFmtId="3" fontId="3" fillId="36" borderId="18" xfId="62" applyNumberFormat="1" applyFont="1" applyFill="1" applyBorder="1" applyAlignment="1">
      <alignment horizontal="left" vertical="top"/>
      <protection/>
    </xf>
    <xf numFmtId="49" fontId="3" fillId="36" borderId="18" xfId="62" applyNumberFormat="1" applyFont="1" applyFill="1" applyBorder="1" applyAlignment="1">
      <alignment horizontal="right" vertical="top"/>
      <protection/>
    </xf>
    <xf numFmtId="0" fontId="3" fillId="36" borderId="18" xfId="0" applyFont="1" applyFill="1" applyBorder="1" applyAlignment="1">
      <alignment horizontal="left" vertical="top"/>
    </xf>
    <xf numFmtId="3" fontId="3" fillId="36" borderId="18" xfId="62" applyNumberFormat="1" applyFont="1" applyFill="1" applyBorder="1" applyAlignment="1">
      <alignment vertical="top"/>
      <protection/>
    </xf>
    <xf numFmtId="0" fontId="4" fillId="36" borderId="18" xfId="37" applyFont="1" applyFill="1" applyBorder="1" applyAlignment="1">
      <alignment vertical="top"/>
      <protection/>
    </xf>
    <xf numFmtId="0" fontId="4" fillId="34" borderId="11" xfId="62" applyFont="1" applyFill="1" applyBorder="1" applyAlignment="1">
      <alignment vertical="top" wrapText="1"/>
      <protection/>
    </xf>
    <xf numFmtId="199" fontId="3" fillId="34" borderId="11" xfId="45" applyNumberFormat="1" applyFont="1" applyFill="1" applyBorder="1" applyAlignment="1">
      <alignment vertical="top"/>
    </xf>
    <xf numFmtId="0" fontId="3" fillId="0" borderId="0" xfId="63" applyFont="1" applyAlignment="1">
      <alignment vertical="top"/>
      <protection/>
    </xf>
    <xf numFmtId="49" fontId="3" fillId="0" borderId="0" xfId="63" applyNumberFormat="1" applyFont="1" applyAlignment="1">
      <alignment horizontal="center" vertical="top"/>
      <protection/>
    </xf>
    <xf numFmtId="0" fontId="3" fillId="36" borderId="18" xfId="37" applyFont="1" applyFill="1" applyBorder="1" applyAlignment="1">
      <alignment vertical="top" wrapText="1"/>
      <protection/>
    </xf>
    <xf numFmtId="0" fontId="3" fillId="36" borderId="18" xfId="37" applyFont="1" applyFill="1" applyBorder="1" applyAlignment="1">
      <alignment horizontal="left" vertical="top" wrapText="1"/>
      <protection/>
    </xf>
    <xf numFmtId="199" fontId="12" fillId="36" borderId="19" xfId="45" applyNumberFormat="1" applyFont="1" applyFill="1" applyBorder="1" applyAlignment="1">
      <alignment vertical="top" wrapText="1"/>
    </xf>
    <xf numFmtId="49" fontId="5" fillId="0" borderId="0" xfId="62" applyNumberFormat="1" applyFont="1" applyAlignment="1">
      <alignment horizontal="left" vertical="top"/>
      <protection/>
    </xf>
    <xf numFmtId="199" fontId="4" fillId="34" borderId="11" xfId="45" applyNumberFormat="1" applyFont="1" applyFill="1" applyBorder="1" applyAlignment="1">
      <alignment vertical="top"/>
    </xf>
    <xf numFmtId="199" fontId="4" fillId="34" borderId="11" xfId="45" applyNumberFormat="1" applyFont="1" applyFill="1" applyBorder="1" applyAlignment="1">
      <alignment horizontal="right" vertical="top"/>
    </xf>
    <xf numFmtId="199" fontId="4" fillId="34" borderId="20" xfId="45" applyNumberFormat="1" applyFont="1" applyFill="1" applyBorder="1" applyAlignment="1">
      <alignment horizontal="right" vertical="top"/>
    </xf>
    <xf numFmtId="49" fontId="3" fillId="34" borderId="21" xfId="45" applyNumberFormat="1" applyFont="1" applyFill="1" applyBorder="1" applyAlignment="1">
      <alignment horizontal="center" vertical="top"/>
    </xf>
    <xf numFmtId="199" fontId="4" fillId="34" borderId="11" xfId="45" applyNumberFormat="1" applyFont="1" applyFill="1" applyBorder="1" applyAlignment="1">
      <alignment horizontal="center" vertical="top"/>
    </xf>
    <xf numFmtId="199" fontId="4" fillId="34" borderId="11" xfId="45" applyNumberFormat="1" applyFont="1" applyFill="1" applyBorder="1" applyAlignment="1">
      <alignment horizontal="center" vertical="top" wrapText="1"/>
    </xf>
    <xf numFmtId="0" fontId="4" fillId="35" borderId="10" xfId="62" applyFont="1" applyFill="1" applyBorder="1" applyAlignment="1">
      <alignment horizontal="center" vertical="top"/>
      <protection/>
    </xf>
    <xf numFmtId="0" fontId="4" fillId="36" borderId="18" xfId="62" applyFont="1" applyFill="1" applyBorder="1" applyAlignment="1">
      <alignment horizontal="left" vertical="top"/>
      <protection/>
    </xf>
    <xf numFmtId="3" fontId="4" fillId="36" borderId="18" xfId="62" applyNumberFormat="1" applyFont="1" applyFill="1" applyBorder="1" applyAlignment="1">
      <alignment horizontal="right" vertical="top"/>
      <protection/>
    </xf>
    <xf numFmtId="49" fontId="3" fillId="36" borderId="18" xfId="62" applyNumberFormat="1" applyFont="1" applyFill="1" applyBorder="1" applyAlignment="1">
      <alignment horizontal="center" vertical="top"/>
      <protection/>
    </xf>
    <xf numFmtId="199" fontId="4" fillId="36" borderId="18" xfId="52" applyNumberFormat="1" applyFont="1" applyFill="1" applyBorder="1" applyAlignment="1">
      <alignment vertical="top"/>
    </xf>
    <xf numFmtId="0" fontId="3" fillId="36" borderId="18" xfId="62" applyFont="1" applyFill="1" applyBorder="1" applyAlignment="1">
      <alignment horizontal="right" vertical="top" wrapText="1"/>
      <protection/>
    </xf>
    <xf numFmtId="0" fontId="3" fillId="36" borderId="0" xfId="62" applyFont="1" applyFill="1" applyAlignment="1">
      <alignment horizontal="right" vertical="top"/>
      <protection/>
    </xf>
    <xf numFmtId="0" fontId="3" fillId="36" borderId="18" xfId="62" applyFont="1" applyFill="1" applyBorder="1" applyAlignment="1">
      <alignment horizontal="left" vertical="top"/>
      <protection/>
    </xf>
    <xf numFmtId="0" fontId="3" fillId="36" borderId="18" xfId="62" applyFont="1" applyFill="1" applyBorder="1" applyAlignment="1">
      <alignment horizontal="left" vertical="top" wrapText="1"/>
      <protection/>
    </xf>
    <xf numFmtId="0" fontId="3" fillId="36" borderId="0" xfId="62" applyFont="1" applyFill="1" applyAlignment="1">
      <alignment horizontal="left" vertical="top"/>
      <protection/>
    </xf>
    <xf numFmtId="199" fontId="9" fillId="36" borderId="0" xfId="45" applyNumberFormat="1" applyFont="1" applyFill="1" applyAlignment="1">
      <alignment horizontal="left" vertical="top"/>
    </xf>
    <xf numFmtId="0" fontId="3" fillId="36" borderId="18" xfId="62" applyFont="1" applyFill="1" applyBorder="1" applyAlignment="1">
      <alignment vertical="top" wrapText="1"/>
      <protection/>
    </xf>
    <xf numFmtId="0" fontId="3" fillId="36" borderId="0" xfId="62" applyFont="1" applyFill="1" applyAlignment="1">
      <alignment vertical="top"/>
      <protection/>
    </xf>
    <xf numFmtId="199" fontId="9" fillId="36" borderId="0" xfId="45" applyNumberFormat="1" applyFont="1" applyFill="1" applyAlignment="1">
      <alignment vertical="top"/>
    </xf>
    <xf numFmtId="199" fontId="9" fillId="36" borderId="0" xfId="45" applyNumberFormat="1" applyFont="1" applyFill="1" applyAlignment="1">
      <alignment horizontal="right" vertical="top"/>
    </xf>
    <xf numFmtId="0" fontId="3" fillId="36" borderId="18" xfId="62" applyFont="1" applyFill="1" applyBorder="1" applyAlignment="1">
      <alignment vertical="top"/>
      <protection/>
    </xf>
    <xf numFmtId="0" fontId="3" fillId="36" borderId="18" xfId="62" applyFont="1" applyFill="1" applyBorder="1" applyAlignment="1">
      <alignment horizontal="center" vertical="top" wrapText="1"/>
      <protection/>
    </xf>
    <xf numFmtId="0" fontId="4" fillId="36" borderId="18" xfId="62" applyFont="1" applyFill="1" applyBorder="1" applyAlignment="1">
      <alignment horizontal="left" vertical="top" wrapText="1"/>
      <protection/>
    </xf>
    <xf numFmtId="3" fontId="4" fillId="36" borderId="18" xfId="62" applyNumberFormat="1" applyFont="1" applyFill="1" applyBorder="1" applyAlignment="1">
      <alignment vertical="top"/>
      <protection/>
    </xf>
    <xf numFmtId="199" fontId="8" fillId="36" borderId="18" xfId="45" applyNumberFormat="1" applyFont="1" applyFill="1" applyBorder="1" applyAlignment="1">
      <alignment horizontal="right" vertical="top" wrapText="1"/>
    </xf>
    <xf numFmtId="0" fontId="4" fillId="36" borderId="0" xfId="62" applyFont="1" applyFill="1" applyAlignment="1">
      <alignment horizontal="left" vertical="top"/>
      <protection/>
    </xf>
    <xf numFmtId="0" fontId="3" fillId="36" borderId="19" xfId="63" applyFont="1" applyFill="1" applyBorder="1" applyAlignment="1">
      <alignment vertical="top" wrapText="1"/>
      <protection/>
    </xf>
    <xf numFmtId="0" fontId="3" fillId="36" borderId="19" xfId="63" applyFont="1" applyFill="1" applyBorder="1" applyAlignment="1">
      <alignment horizontal="left" vertical="top" wrapText="1"/>
      <protection/>
    </xf>
    <xf numFmtId="3" fontId="3" fillId="36" borderId="19" xfId="63" applyNumberFormat="1" applyFont="1" applyFill="1" applyBorder="1" applyAlignment="1">
      <alignment vertical="top"/>
      <protection/>
    </xf>
    <xf numFmtId="3" fontId="3" fillId="36" borderId="19" xfId="63" applyNumberFormat="1" applyFont="1" applyFill="1" applyBorder="1" applyAlignment="1">
      <alignment vertical="top" wrapText="1"/>
      <protection/>
    </xf>
    <xf numFmtId="49" fontId="3" fillId="36" borderId="19" xfId="63" applyNumberFormat="1" applyFont="1" applyFill="1" applyBorder="1" applyAlignment="1">
      <alignment horizontal="center" vertical="top"/>
      <protection/>
    </xf>
    <xf numFmtId="0" fontId="3" fillId="36" borderId="19" xfId="63" applyFont="1" applyFill="1" applyBorder="1" applyAlignment="1">
      <alignment vertical="top"/>
      <protection/>
    </xf>
    <xf numFmtId="199" fontId="8" fillId="36" borderId="19" xfId="45" applyNumberFormat="1" applyFont="1" applyFill="1" applyBorder="1" applyAlignment="1">
      <alignment horizontal="center" vertical="top" wrapText="1"/>
    </xf>
    <xf numFmtId="0" fontId="10" fillId="36" borderId="12" xfId="63" applyFont="1" applyFill="1" applyBorder="1" applyAlignment="1">
      <alignment horizontal="center" vertical="top" wrapText="1"/>
      <protection/>
    </xf>
    <xf numFmtId="0" fontId="10" fillId="36" borderId="0" xfId="63" applyFont="1" applyFill="1" applyAlignment="1">
      <alignment vertical="top"/>
      <protection/>
    </xf>
    <xf numFmtId="0" fontId="10" fillId="36" borderId="0" xfId="63" applyFont="1" applyFill="1" applyBorder="1" applyAlignment="1">
      <alignment vertical="top"/>
      <protection/>
    </xf>
    <xf numFmtId="199" fontId="3" fillId="36" borderId="19" xfId="45" applyNumberFormat="1" applyFont="1" applyFill="1" applyBorder="1" applyAlignment="1">
      <alignment vertical="top" shrinkToFit="1"/>
    </xf>
    <xf numFmtId="0" fontId="10" fillId="36" borderId="12" xfId="63" applyFont="1" applyFill="1" applyBorder="1" applyAlignment="1">
      <alignment vertical="top" wrapText="1"/>
      <protection/>
    </xf>
    <xf numFmtId="199" fontId="3" fillId="36" borderId="19" xfId="45" applyNumberFormat="1" applyFont="1" applyFill="1" applyBorder="1" applyAlignment="1">
      <alignment vertical="top" wrapText="1" shrinkToFit="1"/>
    </xf>
    <xf numFmtId="3" fontId="3" fillId="36" borderId="19" xfId="63" applyNumberFormat="1" applyFont="1" applyFill="1" applyBorder="1" applyAlignment="1">
      <alignment horizontal="right" vertical="top"/>
      <protection/>
    </xf>
    <xf numFmtId="0" fontId="3" fillId="36" borderId="19" xfId="63" applyFont="1" applyFill="1" applyBorder="1" applyAlignment="1">
      <alignment horizontal="right" vertical="top" wrapText="1"/>
      <protection/>
    </xf>
    <xf numFmtId="0" fontId="3" fillId="36" borderId="19" xfId="63" applyFont="1" applyFill="1" applyBorder="1" applyAlignment="1">
      <alignment horizontal="right" vertical="top"/>
      <protection/>
    </xf>
    <xf numFmtId="0" fontId="10" fillId="36" borderId="12" xfId="63" applyFont="1" applyFill="1" applyBorder="1" applyAlignment="1">
      <alignment horizontal="right" vertical="top" wrapText="1"/>
      <protection/>
    </xf>
    <xf numFmtId="0" fontId="10" fillId="36" borderId="0" xfId="63" applyFont="1" applyFill="1" applyAlignment="1">
      <alignment horizontal="right" vertical="top"/>
      <protection/>
    </xf>
    <xf numFmtId="0" fontId="10" fillId="36" borderId="0" xfId="63" applyFont="1" applyFill="1" applyBorder="1" applyAlignment="1">
      <alignment horizontal="right" vertical="top"/>
      <protection/>
    </xf>
    <xf numFmtId="199" fontId="12" fillId="36" borderId="19" xfId="45" applyNumberFormat="1" applyFont="1" applyFill="1" applyBorder="1" applyAlignment="1">
      <alignment vertical="top"/>
    </xf>
    <xf numFmtId="0" fontId="3" fillId="36" borderId="19" xfId="63" applyFont="1" applyFill="1" applyBorder="1" applyAlignment="1">
      <alignment horizontal="left" vertical="top"/>
      <protection/>
    </xf>
    <xf numFmtId="199" fontId="3" fillId="36" borderId="19" xfId="45" applyNumberFormat="1" applyFont="1" applyFill="1" applyBorder="1" applyAlignment="1">
      <alignment horizontal="left" vertical="top" shrinkToFit="1"/>
    </xf>
    <xf numFmtId="0" fontId="10" fillId="36" borderId="0" xfId="63" applyFont="1" applyFill="1" applyAlignment="1">
      <alignment horizontal="center" vertical="top"/>
      <protection/>
    </xf>
    <xf numFmtId="0" fontId="3" fillId="36" borderId="19" xfId="63" applyFont="1" applyFill="1" applyBorder="1" applyAlignment="1">
      <alignment horizontal="center" vertical="top"/>
      <protection/>
    </xf>
    <xf numFmtId="49" fontId="3" fillId="36" borderId="19" xfId="63" applyNumberFormat="1" applyFont="1" applyFill="1" applyBorder="1" applyAlignment="1">
      <alignment horizontal="center" vertical="top" wrapText="1"/>
      <protection/>
    </xf>
    <xf numFmtId="49" fontId="3" fillId="36" borderId="19" xfId="63" applyNumberFormat="1" applyFont="1" applyFill="1" applyBorder="1" applyAlignment="1">
      <alignment vertical="top"/>
      <protection/>
    </xf>
    <xf numFmtId="199" fontId="8" fillId="36" borderId="19" xfId="45" applyNumberFormat="1" applyFont="1" applyFill="1" applyBorder="1" applyAlignment="1">
      <alignment vertical="top" wrapText="1"/>
    </xf>
    <xf numFmtId="0" fontId="10" fillId="36" borderId="22" xfId="63" applyFont="1" applyFill="1" applyBorder="1" applyAlignment="1">
      <alignment vertical="top" wrapText="1"/>
      <protection/>
    </xf>
    <xf numFmtId="0" fontId="3" fillId="36" borderId="23" xfId="63" applyFont="1" applyFill="1" applyBorder="1" applyAlignment="1">
      <alignment horizontal="left" vertical="top"/>
      <protection/>
    </xf>
    <xf numFmtId="0" fontId="3" fillId="36" borderId="23" xfId="63" applyFont="1" applyFill="1" applyBorder="1" applyAlignment="1">
      <alignment horizontal="left" vertical="top" wrapText="1"/>
      <protection/>
    </xf>
    <xf numFmtId="0" fontId="3" fillId="36" borderId="24" xfId="63" applyFont="1" applyFill="1" applyBorder="1" applyAlignment="1">
      <alignment vertical="top" wrapText="1"/>
      <protection/>
    </xf>
    <xf numFmtId="0" fontId="3" fillId="36" borderId="24" xfId="63" applyFont="1" applyFill="1" applyBorder="1" applyAlignment="1">
      <alignment vertical="top"/>
      <protection/>
    </xf>
    <xf numFmtId="0" fontId="3" fillId="36" borderId="25" xfId="63" applyFont="1" applyFill="1" applyBorder="1" applyAlignment="1">
      <alignment vertical="top"/>
      <protection/>
    </xf>
    <xf numFmtId="199" fontId="3" fillId="36" borderId="19" xfId="45" applyNumberFormat="1" applyFont="1" applyFill="1" applyBorder="1" applyAlignment="1">
      <alignment vertical="top"/>
    </xf>
    <xf numFmtId="199" fontId="3" fillId="36" borderId="19" xfId="45" applyNumberFormat="1" applyFont="1" applyFill="1" applyBorder="1" applyAlignment="1">
      <alignment vertical="top" wrapText="1"/>
    </xf>
    <xf numFmtId="49" fontId="3" fillId="36" borderId="19" xfId="45" applyNumberFormat="1" applyFont="1" applyFill="1" applyBorder="1" applyAlignment="1">
      <alignment horizontal="center" vertical="top"/>
    </xf>
    <xf numFmtId="199" fontId="10" fillId="36" borderId="0" xfId="45" applyNumberFormat="1" applyFont="1" applyFill="1" applyAlignment="1">
      <alignment horizontal="center" vertical="top"/>
    </xf>
    <xf numFmtId="199" fontId="10" fillId="36" borderId="0" xfId="45" applyNumberFormat="1" applyFont="1" applyFill="1" applyAlignment="1">
      <alignment vertical="top"/>
    </xf>
    <xf numFmtId="199" fontId="10" fillId="36" borderId="0" xfId="45" applyNumberFormat="1" applyFont="1" applyFill="1" applyBorder="1" applyAlignment="1">
      <alignment vertical="top"/>
    </xf>
    <xf numFmtId="199" fontId="12" fillId="36" borderId="26" xfId="45" applyNumberFormat="1" applyFont="1" applyFill="1" applyBorder="1" applyAlignment="1">
      <alignment vertical="top" wrapText="1"/>
    </xf>
    <xf numFmtId="0" fontId="3" fillId="36" borderId="26" xfId="63" applyFont="1" applyFill="1" applyBorder="1" applyAlignment="1">
      <alignment vertical="top"/>
      <protection/>
    </xf>
    <xf numFmtId="3" fontId="3" fillId="36" borderId="26" xfId="63" applyNumberFormat="1" applyFont="1" applyFill="1" applyBorder="1" applyAlignment="1">
      <alignment vertical="top"/>
      <protection/>
    </xf>
    <xf numFmtId="49" fontId="3" fillId="36" borderId="26" xfId="63" applyNumberFormat="1" applyFont="1" applyFill="1" applyBorder="1" applyAlignment="1">
      <alignment horizontal="center" vertical="top"/>
      <protection/>
    </xf>
    <xf numFmtId="0" fontId="4" fillId="7" borderId="18" xfId="62" applyFont="1" applyFill="1" applyBorder="1" applyAlignment="1">
      <alignment horizontal="left" vertical="top"/>
      <protection/>
    </xf>
    <xf numFmtId="0" fontId="3" fillId="7" borderId="18" xfId="62" applyFont="1" applyFill="1" applyBorder="1" applyAlignment="1">
      <alignment horizontal="right" vertical="top"/>
      <protection/>
    </xf>
    <xf numFmtId="3" fontId="4" fillId="7" borderId="18" xfId="62" applyNumberFormat="1" applyFont="1" applyFill="1" applyBorder="1" applyAlignment="1">
      <alignment horizontal="right" vertical="top"/>
      <protection/>
    </xf>
    <xf numFmtId="199" fontId="4" fillId="7" borderId="18" xfId="51" applyNumberFormat="1" applyFont="1" applyFill="1" applyBorder="1" applyAlignment="1">
      <alignment horizontal="right" vertical="top"/>
    </xf>
    <xf numFmtId="43" fontId="3" fillId="7" borderId="18" xfId="45" applyFont="1" applyFill="1" applyBorder="1" applyAlignment="1">
      <alignment horizontal="center" vertical="top"/>
    </xf>
    <xf numFmtId="199" fontId="4" fillId="7" borderId="18" xfId="45" applyNumberFormat="1" applyFont="1" applyFill="1" applyBorder="1" applyAlignment="1">
      <alignment horizontal="right" vertical="top"/>
    </xf>
    <xf numFmtId="49" fontId="3" fillId="7" borderId="18" xfId="62" applyNumberFormat="1" applyFont="1" applyFill="1" applyBorder="1" applyAlignment="1">
      <alignment horizontal="right" vertical="top"/>
      <protection/>
    </xf>
    <xf numFmtId="0" fontId="3" fillId="7" borderId="18" xfId="62" applyFont="1" applyFill="1" applyBorder="1" applyAlignment="1">
      <alignment horizontal="center" vertical="top" wrapText="1"/>
      <protection/>
    </xf>
    <xf numFmtId="0" fontId="4" fillId="5" borderId="27" xfId="61" applyFont="1" applyFill="1" applyBorder="1" applyAlignment="1">
      <alignment horizontal="left" vertical="top" wrapText="1"/>
      <protection/>
    </xf>
    <xf numFmtId="0" fontId="4" fillId="5" borderId="27" xfId="62" applyFont="1" applyFill="1" applyBorder="1" applyAlignment="1">
      <alignment horizontal="left" vertical="top" wrapText="1"/>
      <protection/>
    </xf>
    <xf numFmtId="0" fontId="4" fillId="7" borderId="19" xfId="63" applyFont="1" applyFill="1" applyBorder="1" applyAlignment="1">
      <alignment horizontal="left" vertical="top" wrapText="1"/>
      <protection/>
    </xf>
    <xf numFmtId="3" fontId="4" fillId="7" borderId="19" xfId="63" applyNumberFormat="1" applyFont="1" applyFill="1" applyBorder="1" applyAlignment="1">
      <alignment vertical="top"/>
      <protection/>
    </xf>
    <xf numFmtId="3" fontId="4" fillId="7" borderId="19" xfId="63" applyNumberFormat="1" applyFont="1" applyFill="1" applyBorder="1" applyAlignment="1">
      <alignment horizontal="center" vertical="top"/>
      <protection/>
    </xf>
    <xf numFmtId="49" fontId="4" fillId="7" borderId="19" xfId="63" applyNumberFormat="1" applyFont="1" applyFill="1" applyBorder="1" applyAlignment="1">
      <alignment horizontal="center" vertical="top" wrapText="1"/>
      <protection/>
    </xf>
    <xf numFmtId="3" fontId="4" fillId="5" borderId="27" xfId="62" applyNumberFormat="1" applyFont="1" applyFill="1" applyBorder="1" applyAlignment="1">
      <alignment vertical="top"/>
      <protection/>
    </xf>
    <xf numFmtId="43" fontId="4" fillId="5" borderId="27" xfId="45" applyFont="1" applyFill="1" applyBorder="1" applyAlignment="1">
      <alignment vertical="top"/>
    </xf>
    <xf numFmtId="49" fontId="4" fillId="5" borderId="28" xfId="62" applyNumberFormat="1" applyFont="1" applyFill="1" applyBorder="1" applyAlignment="1">
      <alignment horizontal="center" vertical="top"/>
      <protection/>
    </xf>
    <xf numFmtId="0" fontId="4" fillId="5" borderId="27" xfId="62" applyFont="1" applyFill="1" applyBorder="1" applyAlignment="1">
      <alignment vertical="top"/>
      <protection/>
    </xf>
    <xf numFmtId="0" fontId="4" fillId="5" borderId="27" xfId="62" applyFont="1" applyFill="1" applyBorder="1" applyAlignment="1">
      <alignment horizontal="center" vertical="top"/>
      <protection/>
    </xf>
    <xf numFmtId="199" fontId="3" fillId="7" borderId="18" xfId="52" applyNumberFormat="1" applyFont="1" applyFill="1" applyBorder="1" applyAlignment="1">
      <alignment horizontal="center" vertical="top"/>
    </xf>
    <xf numFmtId="0" fontId="3" fillId="7" borderId="19" xfId="63" applyFont="1" applyFill="1" applyBorder="1" applyAlignment="1">
      <alignment horizontal="center" vertical="top" wrapText="1"/>
      <protection/>
    </xf>
    <xf numFmtId="199" fontId="8" fillId="7" borderId="19" xfId="45" applyNumberFormat="1" applyFont="1" applyFill="1" applyBorder="1" applyAlignment="1">
      <alignment horizontal="center" vertical="top" wrapText="1"/>
    </xf>
    <xf numFmtId="49" fontId="13" fillId="0" borderId="0" xfId="62" applyNumberFormat="1" applyFont="1" applyAlignment="1">
      <alignment horizontal="left" vertical="top"/>
      <protection/>
    </xf>
    <xf numFmtId="0" fontId="3" fillId="35" borderId="10" xfId="61" applyFont="1" applyFill="1" applyBorder="1" applyAlignment="1">
      <alignment vertical="top" wrapText="1"/>
      <protection/>
    </xf>
    <xf numFmtId="49" fontId="3" fillId="35" borderId="10" xfId="61" applyNumberFormat="1" applyFont="1" applyFill="1" applyBorder="1" applyAlignment="1">
      <alignment horizontal="center" vertical="top" wrapText="1"/>
      <protection/>
    </xf>
    <xf numFmtId="0" fontId="3" fillId="35" borderId="10" xfId="61" applyFont="1" applyFill="1" applyBorder="1" applyAlignment="1">
      <alignment horizontal="center" vertical="top" wrapText="1"/>
      <protection/>
    </xf>
    <xf numFmtId="0" fontId="3" fillId="0" borderId="0" xfId="61" applyFont="1" applyAlignment="1">
      <alignment horizontal="center" vertical="top" wrapText="1"/>
      <protection/>
    </xf>
    <xf numFmtId="0" fontId="3" fillId="0" borderId="0" xfId="61" applyFont="1" applyAlignment="1">
      <alignment vertical="top" wrapText="1"/>
      <protection/>
    </xf>
    <xf numFmtId="199" fontId="14" fillId="5" borderId="10" xfId="61" applyNumberFormat="1" applyFont="1" applyFill="1" applyBorder="1" applyAlignment="1">
      <alignment vertical="top" wrapText="1"/>
      <protection/>
    </xf>
    <xf numFmtId="49" fontId="14" fillId="5" borderId="10" xfId="61" applyNumberFormat="1" applyFont="1" applyFill="1" applyBorder="1" applyAlignment="1">
      <alignment horizontal="center" vertical="top" wrapText="1"/>
      <protection/>
    </xf>
    <xf numFmtId="0" fontId="14" fillId="5" borderId="10" xfId="61" applyFont="1" applyFill="1" applyBorder="1" applyAlignment="1">
      <alignment vertical="top" wrapText="1"/>
      <protection/>
    </xf>
    <xf numFmtId="0" fontId="14" fillId="5" borderId="10" xfId="61" applyFont="1" applyFill="1" applyBorder="1" applyAlignment="1">
      <alignment horizontal="center" vertical="top" wrapText="1"/>
      <protection/>
    </xf>
    <xf numFmtId="3" fontId="4" fillId="7" borderId="10" xfId="61" applyNumberFormat="1" applyFont="1" applyFill="1" applyBorder="1" applyAlignment="1">
      <alignment vertical="top" wrapText="1"/>
      <protection/>
    </xf>
    <xf numFmtId="3" fontId="3" fillId="7" borderId="10" xfId="61" applyNumberFormat="1" applyFont="1" applyFill="1" applyBorder="1" applyAlignment="1">
      <alignment vertical="top" wrapText="1"/>
      <protection/>
    </xf>
    <xf numFmtId="0" fontId="3" fillId="7" borderId="10" xfId="61" applyFont="1" applyFill="1" applyBorder="1" applyAlignment="1">
      <alignment horizontal="center" vertical="top" wrapText="1"/>
      <protection/>
    </xf>
    <xf numFmtId="49" fontId="3" fillId="7" borderId="10" xfId="61" applyNumberFormat="1" applyFont="1" applyFill="1" applyBorder="1" applyAlignment="1">
      <alignment horizontal="center" vertical="top" wrapText="1"/>
      <protection/>
    </xf>
    <xf numFmtId="199" fontId="3" fillId="7" borderId="10" xfId="45" applyNumberFormat="1" applyFont="1" applyFill="1" applyBorder="1" applyAlignment="1">
      <alignment horizontal="center" vertical="top" wrapText="1"/>
    </xf>
    <xf numFmtId="0" fontId="3" fillId="0" borderId="10" xfId="61" applyFont="1" applyFill="1" applyBorder="1" applyAlignment="1">
      <alignment horizontal="center" vertical="top" wrapText="1"/>
      <protection/>
    </xf>
    <xf numFmtId="0" fontId="3" fillId="0" borderId="17" xfId="61" applyFont="1" applyBorder="1" applyAlignment="1">
      <alignment vertical="top" wrapText="1"/>
      <protection/>
    </xf>
    <xf numFmtId="0" fontId="3" fillId="0" borderId="17" xfId="61" applyFont="1" applyBorder="1" applyAlignment="1">
      <alignment horizontal="left" vertical="top" wrapText="1"/>
      <protection/>
    </xf>
    <xf numFmtId="3" fontId="3" fillId="0" borderId="17" xfId="61" applyNumberFormat="1" applyFont="1" applyBorder="1" applyAlignment="1">
      <alignment vertical="top" wrapText="1"/>
      <protection/>
    </xf>
    <xf numFmtId="0" fontId="3" fillId="0" borderId="17" xfId="61" applyFont="1" applyFill="1" applyBorder="1" applyAlignment="1">
      <alignment vertical="top" wrapText="1"/>
      <protection/>
    </xf>
    <xf numFmtId="49" fontId="3" fillId="0" borderId="17" xfId="61" applyNumberFormat="1" applyFont="1" applyBorder="1" applyAlignment="1">
      <alignment horizontal="center" vertical="top" wrapText="1"/>
      <protection/>
    </xf>
    <xf numFmtId="199" fontId="3" fillId="0" borderId="17" xfId="45" applyNumberFormat="1" applyFont="1" applyBorder="1" applyAlignment="1">
      <alignment horizontal="center" vertical="top" wrapText="1"/>
    </xf>
    <xf numFmtId="0" fontId="3" fillId="0" borderId="18" xfId="61" applyFont="1" applyBorder="1" applyAlignment="1">
      <alignment vertical="top" wrapText="1"/>
      <protection/>
    </xf>
    <xf numFmtId="0" fontId="3" fillId="0" borderId="18" xfId="61" applyFont="1" applyBorder="1" applyAlignment="1">
      <alignment horizontal="left" vertical="top" wrapText="1"/>
      <protection/>
    </xf>
    <xf numFmtId="3" fontId="3" fillId="0" borderId="18" xfId="61" applyNumberFormat="1" applyFont="1" applyBorder="1" applyAlignment="1">
      <alignment vertical="top" wrapText="1"/>
      <protection/>
    </xf>
    <xf numFmtId="0" fontId="3" fillId="0" borderId="18" xfId="61" applyFont="1" applyFill="1" applyBorder="1" applyAlignment="1">
      <alignment vertical="top" wrapText="1"/>
      <protection/>
    </xf>
    <xf numFmtId="49" fontId="3" fillId="0" borderId="18" xfId="61" applyNumberFormat="1" applyFont="1" applyBorder="1" applyAlignment="1">
      <alignment horizontal="center" vertical="top" wrapText="1"/>
      <protection/>
    </xf>
    <xf numFmtId="199" fontId="3" fillId="0" borderId="18" xfId="45" applyNumberFormat="1" applyFont="1" applyBorder="1" applyAlignment="1">
      <alignment horizontal="center" vertical="top" wrapText="1"/>
    </xf>
    <xf numFmtId="0" fontId="3" fillId="0" borderId="10" xfId="61" applyFont="1" applyFill="1" applyBorder="1" applyAlignment="1">
      <alignment vertical="top" wrapText="1"/>
      <protection/>
    </xf>
    <xf numFmtId="199" fontId="8" fillId="0" borderId="18" xfId="45" applyNumberFormat="1" applyFont="1" applyBorder="1" applyAlignment="1">
      <alignment horizontal="center" vertical="top" wrapText="1"/>
    </xf>
    <xf numFmtId="0" fontId="3" fillId="0" borderId="18" xfId="61" applyFont="1" applyBorder="1" applyAlignment="1">
      <alignment horizontal="right" vertical="top" wrapText="1"/>
      <protection/>
    </xf>
    <xf numFmtId="3" fontId="3" fillId="0" borderId="18" xfId="61" applyNumberFormat="1" applyFont="1" applyBorder="1" applyAlignment="1">
      <alignment horizontal="right" vertical="top" wrapText="1"/>
      <protection/>
    </xf>
    <xf numFmtId="0" fontId="3" fillId="0" borderId="18" xfId="61" applyFont="1" applyFill="1" applyBorder="1" applyAlignment="1">
      <alignment horizontal="right" vertical="top" wrapText="1"/>
      <protection/>
    </xf>
    <xf numFmtId="0" fontId="3" fillId="0" borderId="10" xfId="61" applyFont="1" applyFill="1" applyBorder="1" applyAlignment="1">
      <alignment horizontal="right" vertical="top" wrapText="1"/>
      <protection/>
    </xf>
    <xf numFmtId="0" fontId="3" fillId="0" borderId="0" xfId="61" applyFont="1" applyAlignment="1">
      <alignment horizontal="right" vertical="top" wrapText="1"/>
      <protection/>
    </xf>
    <xf numFmtId="0" fontId="3" fillId="0" borderId="11" xfId="61" applyFont="1" applyBorder="1" applyAlignment="1">
      <alignment vertical="top" wrapText="1"/>
      <protection/>
    </xf>
    <xf numFmtId="3" fontId="3" fillId="0" borderId="11" xfId="61" applyNumberFormat="1" applyFont="1" applyBorder="1" applyAlignment="1">
      <alignment vertical="top" wrapText="1"/>
      <protection/>
    </xf>
    <xf numFmtId="0" fontId="3" fillId="0" borderId="11" xfId="61" applyFont="1" applyFill="1" applyBorder="1" applyAlignment="1">
      <alignment vertical="top" wrapText="1"/>
      <protection/>
    </xf>
    <xf numFmtId="49" fontId="3" fillId="0" borderId="11" xfId="61" applyNumberFormat="1" applyFont="1" applyBorder="1" applyAlignment="1">
      <alignment horizontal="center" vertical="top" wrapText="1"/>
      <protection/>
    </xf>
    <xf numFmtId="199" fontId="8" fillId="0" borderId="11" xfId="45" applyNumberFormat="1" applyFont="1" applyBorder="1" applyAlignment="1">
      <alignment horizontal="center" vertical="top" wrapText="1"/>
    </xf>
    <xf numFmtId="0" fontId="3" fillId="0" borderId="29" xfId="61" applyFont="1" applyBorder="1" applyAlignment="1">
      <alignment horizontal="left" vertical="top" wrapText="1"/>
      <protection/>
    </xf>
    <xf numFmtId="0" fontId="3" fillId="0" borderId="30" xfId="61" applyFont="1" applyBorder="1" applyAlignment="1">
      <alignment horizontal="left" vertical="top" wrapText="1"/>
      <protection/>
    </xf>
    <xf numFmtId="3" fontId="3" fillId="0" borderId="29" xfId="61" applyNumberFormat="1" applyFont="1" applyBorder="1" applyAlignment="1">
      <alignment vertical="top" wrapText="1"/>
      <protection/>
    </xf>
    <xf numFmtId="0" fontId="3" fillId="0" borderId="29" xfId="61" applyFont="1" applyBorder="1" applyAlignment="1">
      <alignment horizontal="center" vertical="top" wrapText="1"/>
      <protection/>
    </xf>
    <xf numFmtId="49" fontId="3" fillId="0" borderId="29" xfId="61" applyNumberFormat="1" applyFont="1" applyBorder="1" applyAlignment="1">
      <alignment horizontal="center" vertical="top" wrapText="1"/>
      <protection/>
    </xf>
    <xf numFmtId="0" fontId="3" fillId="0" borderId="29" xfId="61" applyFont="1" applyBorder="1" applyAlignment="1">
      <alignment vertical="top" wrapText="1"/>
      <protection/>
    </xf>
    <xf numFmtId="199" fontId="8" fillId="0" borderId="29" xfId="45" applyNumberFormat="1" applyFont="1" applyBorder="1" applyAlignment="1">
      <alignment horizontal="center" vertical="top" wrapText="1"/>
    </xf>
    <xf numFmtId="0" fontId="3" fillId="0" borderId="18" xfId="61" applyFont="1" applyBorder="1" applyAlignment="1">
      <alignment horizontal="center" vertical="top" wrapText="1"/>
      <protection/>
    </xf>
    <xf numFmtId="0" fontId="3" fillId="0" borderId="27" xfId="61" applyFont="1" applyBorder="1" applyAlignment="1">
      <alignment horizontal="left" vertical="top" wrapText="1"/>
      <protection/>
    </xf>
    <xf numFmtId="199" fontId="8" fillId="0" borderId="27" xfId="45" applyNumberFormat="1" applyFont="1" applyBorder="1" applyAlignment="1">
      <alignment horizontal="center" vertical="top" wrapText="1"/>
    </xf>
    <xf numFmtId="0" fontId="4" fillId="7" borderId="18" xfId="0" applyFont="1" applyFill="1" applyBorder="1" applyAlignment="1">
      <alignment vertical="top" wrapText="1"/>
    </xf>
    <xf numFmtId="0" fontId="3" fillId="7" borderId="18" xfId="0" applyFont="1" applyFill="1" applyBorder="1" applyAlignment="1">
      <alignment vertical="top" wrapText="1" shrinkToFit="1"/>
    </xf>
    <xf numFmtId="0" fontId="15" fillId="7" borderId="18" xfId="0" applyFont="1" applyFill="1" applyBorder="1" applyAlignment="1">
      <alignment horizontal="left" vertical="top" wrapText="1" shrinkToFit="1"/>
    </xf>
    <xf numFmtId="199" fontId="4" fillId="7" borderId="18" xfId="0" applyNumberFormat="1" applyFont="1" applyFill="1" applyBorder="1" applyAlignment="1">
      <alignment vertical="top" wrapText="1"/>
    </xf>
    <xf numFmtId="199" fontId="4" fillId="7" borderId="18" xfId="48" applyNumberFormat="1" applyFont="1" applyFill="1" applyBorder="1" applyAlignment="1">
      <alignment vertical="top" wrapText="1"/>
    </xf>
    <xf numFmtId="0" fontId="4" fillId="7" borderId="18" xfId="0" applyFont="1" applyFill="1" applyBorder="1" applyAlignment="1">
      <alignment horizontal="center" vertical="top" wrapText="1"/>
    </xf>
    <xf numFmtId="0" fontId="4" fillId="7" borderId="18" xfId="61" applyFont="1" applyFill="1" applyBorder="1" applyAlignment="1">
      <alignment horizontal="center" vertical="top" wrapText="1"/>
      <protection/>
    </xf>
    <xf numFmtId="199" fontId="3" fillId="7" borderId="18" xfId="45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4" fillId="0" borderId="18" xfId="41" applyFont="1" applyFill="1" applyBorder="1" applyAlignment="1">
      <alignment horizontal="left" vertical="top" wrapText="1"/>
      <protection/>
    </xf>
    <xf numFmtId="0" fontId="3" fillId="0" borderId="18" xfId="0" applyFont="1" applyBorder="1" applyAlignment="1">
      <alignment vertical="top" wrapText="1"/>
    </xf>
    <xf numFmtId="0" fontId="15" fillId="0" borderId="18" xfId="0" applyFont="1" applyFill="1" applyBorder="1" applyAlignment="1" applyProtection="1">
      <alignment horizontal="left" vertical="top" wrapText="1" shrinkToFit="1"/>
      <protection locked="0"/>
    </xf>
    <xf numFmtId="0" fontId="3" fillId="0" borderId="18" xfId="0" applyFont="1" applyFill="1" applyBorder="1" applyAlignment="1">
      <alignment vertical="top" wrapText="1"/>
    </xf>
    <xf numFmtId="199" fontId="3" fillId="0" borderId="18" xfId="48" applyNumberFormat="1" applyFont="1" applyFill="1" applyBorder="1" applyAlignment="1">
      <alignment vertical="top" wrapText="1"/>
    </xf>
    <xf numFmtId="199" fontId="3" fillId="0" borderId="18" xfId="48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 shrinkToFit="1"/>
    </xf>
    <xf numFmtId="0" fontId="3" fillId="0" borderId="18" xfId="0" applyFont="1" applyBorder="1" applyAlignment="1">
      <alignment vertical="top" wrapText="1" shrinkToFit="1"/>
    </xf>
    <xf numFmtId="0" fontId="4" fillId="36" borderId="18" xfId="41" applyFont="1" applyFill="1" applyBorder="1" applyAlignment="1">
      <alignment horizontal="left" vertical="top" wrapText="1"/>
      <protection/>
    </xf>
    <xf numFmtId="0" fontId="4" fillId="36" borderId="18" xfId="0" applyFont="1" applyFill="1" applyBorder="1" applyAlignment="1">
      <alignment vertical="top" wrapText="1"/>
    </xf>
    <xf numFmtId="0" fontId="4" fillId="0" borderId="18" xfId="0" applyFont="1" applyBorder="1" applyAlignment="1">
      <alignment vertical="top" wrapText="1" shrinkToFit="1"/>
    </xf>
    <xf numFmtId="0" fontId="3" fillId="0" borderId="27" xfId="0" applyFont="1" applyBorder="1" applyAlignment="1">
      <alignment vertical="top" wrapText="1"/>
    </xf>
    <xf numFmtId="0" fontId="4" fillId="7" borderId="18" xfId="61" applyFont="1" applyFill="1" applyBorder="1" applyAlignment="1">
      <alignment horizontal="left" vertical="top" wrapText="1"/>
      <protection/>
    </xf>
    <xf numFmtId="0" fontId="3" fillId="7" borderId="18" xfId="61" applyFont="1" applyFill="1" applyBorder="1" applyAlignment="1">
      <alignment horizontal="left" vertical="top" wrapText="1"/>
      <protection/>
    </xf>
    <xf numFmtId="3" fontId="4" fillId="7" borderId="18" xfId="61" applyNumberFormat="1" applyFont="1" applyFill="1" applyBorder="1" applyAlignment="1">
      <alignment vertical="top" wrapText="1"/>
      <protection/>
    </xf>
    <xf numFmtId="3" fontId="3" fillId="7" borderId="18" xfId="61" applyNumberFormat="1" applyFont="1" applyFill="1" applyBorder="1" applyAlignment="1">
      <alignment vertical="top" wrapText="1"/>
      <protection/>
    </xf>
    <xf numFmtId="0" fontId="3" fillId="7" borderId="18" xfId="61" applyFont="1" applyFill="1" applyBorder="1" applyAlignment="1">
      <alignment horizontal="center" vertical="top" wrapText="1"/>
      <protection/>
    </xf>
    <xf numFmtId="49" fontId="3" fillId="7" borderId="18" xfId="61" applyNumberFormat="1" applyFont="1" applyFill="1" applyBorder="1" applyAlignment="1">
      <alignment horizontal="center" vertical="top" wrapText="1"/>
      <protection/>
    </xf>
    <xf numFmtId="0" fontId="3" fillId="0" borderId="29" xfId="61" applyFont="1" applyBorder="1" applyAlignment="1">
      <alignment horizontal="right" vertical="top" wrapText="1"/>
      <protection/>
    </xf>
    <xf numFmtId="199" fontId="3" fillId="0" borderId="29" xfId="45" applyNumberFormat="1" applyFont="1" applyBorder="1" applyAlignment="1">
      <alignment horizontal="center" vertical="top" wrapText="1"/>
    </xf>
    <xf numFmtId="0" fontId="72" fillId="0" borderId="18" xfId="61" applyFont="1" applyBorder="1" applyAlignment="1">
      <alignment vertical="top" wrapText="1"/>
      <protection/>
    </xf>
    <xf numFmtId="199" fontId="4" fillId="7" borderId="18" xfId="47" applyNumberFormat="1" applyFont="1" applyFill="1" applyBorder="1" applyAlignment="1">
      <alignment vertical="top" wrapText="1"/>
    </xf>
    <xf numFmtId="0" fontId="3" fillId="0" borderId="18" xfId="0" applyFont="1" applyFill="1" applyBorder="1" applyAlignment="1" applyProtection="1">
      <alignment vertical="top" wrapText="1" shrinkToFit="1"/>
      <protection locked="0"/>
    </xf>
    <xf numFmtId="0" fontId="3" fillId="0" borderId="18" xfId="0" applyFont="1" applyFill="1" applyBorder="1" applyAlignment="1" applyProtection="1">
      <alignment horizontal="left" vertical="top" wrapText="1" shrinkToFit="1"/>
      <protection locked="0"/>
    </xf>
    <xf numFmtId="199" fontId="3" fillId="0" borderId="18" xfId="47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99" fontId="3" fillId="0" borderId="18" xfId="47" applyNumberFormat="1" applyFont="1" applyBorder="1" applyAlignment="1">
      <alignment vertical="top" wrapText="1"/>
    </xf>
    <xf numFmtId="0" fontId="3" fillId="0" borderId="18" xfId="41" applyFont="1" applyFill="1" applyBorder="1" applyAlignment="1">
      <alignment horizontal="left" vertical="top" wrapText="1"/>
      <protection/>
    </xf>
    <xf numFmtId="0" fontId="4" fillId="7" borderId="18" xfId="64" applyFont="1" applyFill="1" applyBorder="1" applyAlignment="1">
      <alignment horizontal="left" vertical="top" wrapText="1"/>
      <protection/>
    </xf>
    <xf numFmtId="199" fontId="3" fillId="7" borderId="18" xfId="36" applyNumberFormat="1" applyFont="1" applyFill="1" applyBorder="1" applyAlignment="1">
      <alignment horizontal="center" vertical="top" wrapText="1"/>
    </xf>
    <xf numFmtId="199" fontId="4" fillId="7" borderId="18" xfId="36" applyNumberFormat="1" applyFont="1" applyFill="1" applyBorder="1" applyAlignment="1">
      <alignment horizontal="center" vertical="top" wrapText="1"/>
    </xf>
    <xf numFmtId="199" fontId="3" fillId="7" borderId="18" xfId="61" applyNumberFormat="1" applyFont="1" applyFill="1" applyBorder="1" applyAlignment="1">
      <alignment vertical="top" wrapText="1"/>
      <protection/>
    </xf>
    <xf numFmtId="0" fontId="9" fillId="0" borderId="0" xfId="61" applyFont="1" applyFill="1" applyAlignment="1">
      <alignment vertical="top" wrapText="1"/>
      <protection/>
    </xf>
    <xf numFmtId="200" fontId="4" fillId="0" borderId="0" xfId="45" applyNumberFormat="1" applyFont="1" applyAlignment="1">
      <alignment vertical="top" wrapText="1"/>
    </xf>
    <xf numFmtId="199" fontId="4" fillId="0" borderId="0" xfId="45" applyNumberFormat="1" applyFont="1" applyAlignment="1">
      <alignment vertical="top" wrapText="1"/>
    </xf>
    <xf numFmtId="0" fontId="3" fillId="0" borderId="18" xfId="66" applyFont="1" applyBorder="1" applyAlignment="1">
      <alignment vertical="top" wrapText="1"/>
      <protection/>
    </xf>
    <xf numFmtId="0" fontId="59" fillId="0" borderId="18" xfId="61" applyFont="1" applyBorder="1" applyAlignment="1">
      <alignment horizontal="left" vertical="top" wrapText="1"/>
      <protection/>
    </xf>
    <xf numFmtId="3" fontId="59" fillId="0" borderId="18" xfId="61" applyNumberFormat="1" applyFont="1" applyBorder="1" applyAlignment="1">
      <alignment vertical="top" wrapText="1"/>
      <protection/>
    </xf>
    <xf numFmtId="3" fontId="59" fillId="0" borderId="18" xfId="61" applyNumberFormat="1" applyFont="1" applyBorder="1" applyAlignment="1">
      <alignment horizontal="right" vertical="top" wrapText="1"/>
      <protection/>
    </xf>
    <xf numFmtId="3" fontId="73" fillId="0" borderId="18" xfId="61" applyNumberFormat="1" applyFont="1" applyBorder="1" applyAlignment="1">
      <alignment vertical="top" wrapText="1"/>
      <protection/>
    </xf>
    <xf numFmtId="49" fontId="59" fillId="0" borderId="18" xfId="61" applyNumberFormat="1" applyFont="1" applyBorder="1" applyAlignment="1">
      <alignment horizontal="center" vertical="top" wrapText="1"/>
      <protection/>
    </xf>
    <xf numFmtId="0" fontId="59" fillId="0" borderId="18" xfId="61" applyFont="1" applyBorder="1" applyAlignment="1">
      <alignment vertical="top" wrapText="1"/>
      <protection/>
    </xf>
    <xf numFmtId="0" fontId="59" fillId="0" borderId="12" xfId="61" applyFont="1" applyFill="1" applyBorder="1" applyAlignment="1">
      <alignment horizontal="center" vertical="top" wrapText="1"/>
      <protection/>
    </xf>
    <xf numFmtId="200" fontId="73" fillId="0" borderId="0" xfId="45" applyNumberFormat="1" applyFont="1" applyAlignment="1">
      <alignment vertical="top" wrapText="1"/>
    </xf>
    <xf numFmtId="199" fontId="73" fillId="0" borderId="0" xfId="45" applyNumberFormat="1" applyFont="1" applyAlignment="1">
      <alignment vertical="top" wrapText="1"/>
    </xf>
    <xf numFmtId="0" fontId="59" fillId="0" borderId="0" xfId="61" applyFont="1" applyAlignment="1">
      <alignment vertical="top" wrapText="1"/>
      <protection/>
    </xf>
    <xf numFmtId="199" fontId="3" fillId="0" borderId="18" xfId="36" applyNumberFormat="1" applyFont="1" applyBorder="1" applyAlignment="1">
      <alignment horizontal="center" vertical="top" wrapText="1"/>
    </xf>
    <xf numFmtId="199" fontId="3" fillId="0" borderId="18" xfId="36" applyNumberFormat="1" applyFont="1" applyFill="1" applyBorder="1" applyAlignment="1">
      <alignment horizontal="center" vertical="top" wrapText="1"/>
    </xf>
    <xf numFmtId="199" fontId="3" fillId="0" borderId="18" xfId="61" applyNumberFormat="1" applyFont="1" applyFill="1" applyBorder="1" applyAlignment="1">
      <alignment vertical="top" wrapText="1"/>
      <protection/>
    </xf>
    <xf numFmtId="199" fontId="4" fillId="0" borderId="18" xfId="52" applyNumberFormat="1" applyFont="1" applyFill="1" applyBorder="1" applyAlignment="1">
      <alignment horizontal="center" vertical="top" wrapText="1"/>
    </xf>
    <xf numFmtId="3" fontId="4" fillId="0" borderId="18" xfId="61" applyNumberFormat="1" applyFont="1" applyBorder="1" applyAlignment="1">
      <alignment vertical="top" wrapText="1"/>
      <protection/>
    </xf>
    <xf numFmtId="0" fontId="3" fillId="0" borderId="12" xfId="61" applyFont="1" applyFill="1" applyBorder="1" applyAlignment="1">
      <alignment vertical="top" wrapText="1"/>
      <protection/>
    </xf>
    <xf numFmtId="0" fontId="3" fillId="0" borderId="12" xfId="61" applyFont="1" applyFill="1" applyBorder="1" applyAlignment="1">
      <alignment horizontal="center" vertical="top" wrapText="1"/>
      <protection/>
    </xf>
    <xf numFmtId="0" fontId="3" fillId="0" borderId="12" xfId="61" applyFont="1" applyFill="1" applyBorder="1" applyAlignment="1">
      <alignment horizontal="right" vertical="top" wrapText="1"/>
      <protection/>
    </xf>
    <xf numFmtId="0" fontId="3" fillId="0" borderId="11" xfId="61" applyFont="1" applyBorder="1" applyAlignment="1">
      <alignment horizontal="left" vertical="top" wrapText="1"/>
      <protection/>
    </xf>
    <xf numFmtId="3" fontId="3" fillId="0" borderId="11" xfId="61" applyNumberFormat="1" applyFont="1" applyBorder="1" applyAlignment="1">
      <alignment horizontal="right" vertical="top" wrapText="1"/>
      <protection/>
    </xf>
    <xf numFmtId="3" fontId="4" fillId="0" borderId="11" xfId="61" applyNumberFormat="1" applyFont="1" applyBorder="1" applyAlignment="1">
      <alignment vertical="top" wrapText="1"/>
      <protection/>
    </xf>
    <xf numFmtId="3" fontId="74" fillId="0" borderId="11" xfId="61" applyNumberFormat="1" applyFont="1" applyBorder="1" applyAlignment="1">
      <alignment horizontal="right" vertical="top" wrapText="1"/>
      <protection/>
    </xf>
    <xf numFmtId="3" fontId="3" fillId="0" borderId="29" xfId="61" applyNumberFormat="1" applyFont="1" applyBorder="1" applyAlignment="1">
      <alignment horizontal="right" vertical="top" wrapText="1"/>
      <protection/>
    </xf>
    <xf numFmtId="3" fontId="4" fillId="0" borderId="29" xfId="61" applyNumberFormat="1" applyFont="1" applyBorder="1" applyAlignment="1">
      <alignment vertical="top" wrapText="1"/>
      <protection/>
    </xf>
    <xf numFmtId="0" fontId="3" fillId="0" borderId="18" xfId="70" applyFont="1" applyFill="1" applyBorder="1" applyAlignment="1">
      <alignment vertical="top" wrapText="1"/>
      <protection/>
    </xf>
    <xf numFmtId="0" fontId="3" fillId="0" borderId="18" xfId="70" applyFont="1" applyBorder="1" applyAlignment="1">
      <alignment vertical="top" wrapText="1"/>
      <protection/>
    </xf>
    <xf numFmtId="0" fontId="3" fillId="0" borderId="27" xfId="61" applyFont="1" applyBorder="1" applyAlignment="1">
      <alignment vertical="top" wrapText="1"/>
      <protection/>
    </xf>
    <xf numFmtId="0" fontId="3" fillId="7" borderId="18" xfId="61" applyFont="1" applyFill="1" applyBorder="1" applyAlignment="1">
      <alignment vertical="top" wrapText="1"/>
      <protection/>
    </xf>
    <xf numFmtId="199" fontId="3" fillId="0" borderId="18" xfId="45" applyNumberFormat="1" applyFont="1" applyBorder="1" applyAlignment="1">
      <alignment vertical="top" wrapText="1"/>
    </xf>
    <xf numFmtId="199" fontId="3" fillId="0" borderId="11" xfId="45" applyNumberFormat="1" applyFont="1" applyBorder="1" applyAlignment="1">
      <alignment vertical="top" wrapText="1"/>
    </xf>
    <xf numFmtId="0" fontId="17" fillId="7" borderId="10" xfId="64" applyFont="1" applyFill="1" applyBorder="1" applyAlignment="1">
      <alignment vertical="top" wrapText="1"/>
      <protection/>
    </xf>
    <xf numFmtId="199" fontId="17" fillId="7" borderId="10" xfId="52" applyNumberFormat="1" applyFont="1" applyFill="1" applyBorder="1" applyAlignment="1">
      <alignment vertical="top" wrapText="1"/>
    </xf>
    <xf numFmtId="49" fontId="17" fillId="7" borderId="10" xfId="52" applyNumberFormat="1" applyFont="1" applyFill="1" applyBorder="1" applyAlignment="1">
      <alignment horizontal="center" vertical="top" wrapText="1"/>
    </xf>
    <xf numFmtId="199" fontId="8" fillId="7" borderId="10" xfId="52" applyNumberFormat="1" applyFont="1" applyFill="1" applyBorder="1" applyAlignment="1">
      <alignment horizontal="center" vertical="top" wrapText="1"/>
    </xf>
    <xf numFmtId="0" fontId="8" fillId="0" borderId="10" xfId="69" applyFont="1" applyBorder="1" applyAlignment="1">
      <alignment vertical="top" wrapText="1"/>
      <protection/>
    </xf>
    <xf numFmtId="0" fontId="8" fillId="36" borderId="10" xfId="69" applyFont="1" applyFill="1" applyBorder="1" applyAlignment="1">
      <alignment vertical="top" wrapText="1" shrinkToFit="1"/>
      <protection/>
    </xf>
    <xf numFmtId="199" fontId="8" fillId="0" borderId="10" xfId="51" applyNumberFormat="1" applyFont="1" applyBorder="1" applyAlignment="1">
      <alignment vertical="top"/>
    </xf>
    <xf numFmtId="199" fontId="8" fillId="0" borderId="10" xfId="69" applyNumberFormat="1" applyFont="1" applyBorder="1" applyAlignment="1">
      <alignment vertical="top"/>
      <protection/>
    </xf>
    <xf numFmtId="0" fontId="8" fillId="0" borderId="10" xfId="69" applyFont="1" applyBorder="1" applyAlignment="1">
      <alignment vertical="top"/>
      <protection/>
    </xf>
    <xf numFmtId="49" fontId="8" fillId="0" borderId="10" xfId="69" applyNumberFormat="1" applyFont="1" applyBorder="1" applyAlignment="1">
      <alignment horizontal="center" vertical="top"/>
      <protection/>
    </xf>
    <xf numFmtId="0" fontId="8" fillId="0" borderId="10" xfId="69" applyFont="1" applyBorder="1" applyAlignment="1">
      <alignment horizontal="center" vertical="top"/>
      <protection/>
    </xf>
    <xf numFmtId="0" fontId="18" fillId="0" borderId="0" xfId="0" applyFont="1" applyAlignment="1">
      <alignment vertical="top"/>
    </xf>
    <xf numFmtId="199" fontId="18" fillId="0" borderId="0" xfId="0" applyNumberFormat="1" applyFont="1" applyAlignment="1">
      <alignment vertical="top"/>
    </xf>
    <xf numFmtId="199" fontId="8" fillId="0" borderId="10" xfId="49" applyNumberFormat="1" applyFont="1" applyFill="1" applyBorder="1" applyAlignment="1">
      <alignment vertical="top" wrapText="1"/>
    </xf>
    <xf numFmtId="199" fontId="17" fillId="0" borderId="10" xfId="49" applyNumberFormat="1" applyFont="1" applyFill="1" applyBorder="1" applyAlignment="1">
      <alignment vertical="top" wrapText="1"/>
    </xf>
    <xf numFmtId="199" fontId="17" fillId="0" borderId="10" xfId="51" applyNumberFormat="1" applyFont="1" applyFill="1" applyBorder="1" applyAlignment="1">
      <alignment vertical="top" wrapText="1"/>
    </xf>
    <xf numFmtId="0" fontId="17" fillId="0" borderId="10" xfId="39" applyFont="1" applyFill="1" applyBorder="1" applyAlignment="1">
      <alignment vertical="top" wrapText="1"/>
      <protection/>
    </xf>
    <xf numFmtId="199" fontId="8" fillId="0" borderId="10" xfId="39" applyNumberFormat="1" applyFont="1" applyFill="1" applyBorder="1" applyAlignment="1">
      <alignment vertical="top" wrapText="1"/>
      <protection/>
    </xf>
    <xf numFmtId="199" fontId="8" fillId="0" borderId="10" xfId="49" applyNumberFormat="1" applyFont="1" applyFill="1" applyBorder="1" applyAlignment="1">
      <alignment vertical="top" wrapText="1" shrinkToFit="1"/>
    </xf>
    <xf numFmtId="199" fontId="17" fillId="0" borderId="10" xfId="49" applyNumberFormat="1" applyFont="1" applyFill="1" applyBorder="1" applyAlignment="1">
      <alignment vertical="top" wrapText="1" shrinkToFit="1"/>
    </xf>
    <xf numFmtId="199" fontId="17" fillId="0" borderId="10" xfId="49" applyNumberFormat="1" applyFont="1" applyFill="1" applyBorder="1" applyAlignment="1">
      <alignment horizontal="right" vertical="top" wrapText="1" shrinkToFit="1"/>
    </xf>
    <xf numFmtId="199" fontId="8" fillId="0" borderId="10" xfId="49" applyNumberFormat="1" applyFont="1" applyFill="1" applyBorder="1" applyAlignment="1">
      <alignment vertical="top"/>
    </xf>
    <xf numFmtId="199" fontId="4" fillId="7" borderId="10" xfId="52" applyNumberFormat="1" applyFont="1" applyFill="1" applyBorder="1" applyAlignment="1">
      <alignment vertical="top" wrapText="1"/>
    </xf>
    <xf numFmtId="49" fontId="3" fillId="7" borderId="10" xfId="52" applyNumberFormat="1" applyFont="1" applyFill="1" applyBorder="1" applyAlignment="1">
      <alignment horizontal="center" vertical="top" wrapText="1"/>
    </xf>
    <xf numFmtId="199" fontId="4" fillId="7" borderId="10" xfId="52" applyNumberFormat="1" applyFont="1" applyFill="1" applyBorder="1" applyAlignment="1">
      <alignment horizontal="center" vertical="top" wrapText="1"/>
    </xf>
    <xf numFmtId="0" fontId="4" fillId="7" borderId="10" xfId="65" applyFont="1" applyFill="1" applyBorder="1" applyAlignment="1">
      <alignment horizontal="center" vertical="top" wrapText="1"/>
      <protection/>
    </xf>
    <xf numFmtId="0" fontId="3" fillId="0" borderId="17" xfId="65" applyFont="1" applyBorder="1" applyAlignment="1">
      <alignment vertical="top" wrapText="1"/>
      <protection/>
    </xf>
    <xf numFmtId="3" fontId="3" fillId="0" borderId="17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99" fontId="3" fillId="0" borderId="17" xfId="52" applyNumberFormat="1" applyFont="1" applyBorder="1" applyAlignment="1">
      <alignment vertical="top" wrapText="1"/>
    </xf>
    <xf numFmtId="199" fontId="3" fillId="0" borderId="17" xfId="52" applyNumberFormat="1" applyFont="1" applyFill="1" applyBorder="1" applyAlignment="1">
      <alignment vertical="top" wrapText="1"/>
    </xf>
    <xf numFmtId="199" fontId="3" fillId="0" borderId="17" xfId="54" applyNumberFormat="1" applyFont="1" applyBorder="1" applyAlignment="1">
      <alignment vertical="top" wrapText="1"/>
    </xf>
    <xf numFmtId="49" fontId="3" fillId="0" borderId="17" xfId="52" applyNumberFormat="1" applyFont="1" applyBorder="1" applyAlignment="1">
      <alignment horizontal="center" vertical="top" wrapText="1"/>
    </xf>
    <xf numFmtId="0" fontId="3" fillId="0" borderId="17" xfId="65" applyFont="1" applyBorder="1" applyAlignment="1">
      <alignment horizontal="center" vertical="top" wrapText="1"/>
      <protection/>
    </xf>
    <xf numFmtId="0" fontId="3" fillId="0" borderId="18" xfId="65" applyFont="1" applyBorder="1" applyAlignment="1">
      <alignment vertical="top" wrapText="1"/>
      <protection/>
    </xf>
    <xf numFmtId="3" fontId="3" fillId="0" borderId="18" xfId="0" applyNumberFormat="1" applyFont="1" applyBorder="1" applyAlignment="1">
      <alignment vertical="top" wrapText="1"/>
    </xf>
    <xf numFmtId="199" fontId="3" fillId="0" borderId="18" xfId="52" applyNumberFormat="1" applyFont="1" applyBorder="1" applyAlignment="1">
      <alignment vertical="top" wrapText="1"/>
    </xf>
    <xf numFmtId="199" fontId="3" fillId="0" borderId="18" xfId="52" applyNumberFormat="1" applyFont="1" applyBorder="1" applyAlignment="1">
      <alignment horizontal="center" vertical="top" wrapText="1"/>
    </xf>
    <xf numFmtId="199" fontId="3" fillId="0" borderId="18" xfId="54" applyNumberFormat="1" applyFont="1" applyBorder="1" applyAlignment="1">
      <alignment vertical="top" wrapText="1"/>
    </xf>
    <xf numFmtId="199" fontId="3" fillId="0" borderId="18" xfId="65" applyNumberFormat="1" applyFont="1" applyBorder="1" applyAlignment="1">
      <alignment vertical="top" wrapText="1"/>
      <protection/>
    </xf>
    <xf numFmtId="49" fontId="3" fillId="0" borderId="18" xfId="65" applyNumberFormat="1" applyFont="1" applyBorder="1" applyAlignment="1">
      <alignment horizontal="center" vertical="top" wrapText="1"/>
      <protection/>
    </xf>
    <xf numFmtId="0" fontId="3" fillId="0" borderId="18" xfId="65" applyFont="1" applyBorder="1" applyAlignment="1">
      <alignment horizontal="center" vertical="top" wrapText="1"/>
      <protection/>
    </xf>
    <xf numFmtId="3" fontId="3" fillId="0" borderId="18" xfId="0" applyNumberFormat="1" applyFont="1" applyFill="1" applyBorder="1" applyAlignment="1">
      <alignment vertical="top" wrapText="1"/>
    </xf>
    <xf numFmtId="199" fontId="3" fillId="0" borderId="18" xfId="52" applyNumberFormat="1" applyFont="1" applyFill="1" applyBorder="1" applyAlignment="1">
      <alignment vertical="top" wrapText="1"/>
    </xf>
    <xf numFmtId="0" fontId="3" fillId="0" borderId="11" xfId="65" applyFont="1" applyBorder="1" applyAlignment="1">
      <alignment vertical="top" wrapText="1"/>
      <protection/>
    </xf>
    <xf numFmtId="3" fontId="3" fillId="0" borderId="11" xfId="45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99" fontId="3" fillId="0" borderId="11" xfId="52" applyNumberFormat="1" applyFont="1" applyBorder="1" applyAlignment="1">
      <alignment vertical="top" wrapText="1"/>
    </xf>
    <xf numFmtId="199" fontId="3" fillId="0" borderId="11" xfId="52" applyNumberFormat="1" applyFont="1" applyFill="1" applyBorder="1" applyAlignment="1">
      <alignment vertical="top" wrapText="1"/>
    </xf>
    <xf numFmtId="199" fontId="3" fillId="0" borderId="11" xfId="52" applyNumberFormat="1" applyFont="1" applyBorder="1" applyAlignment="1">
      <alignment horizontal="center" vertical="top" wrapText="1"/>
    </xf>
    <xf numFmtId="199" fontId="3" fillId="0" borderId="11" xfId="54" applyNumberFormat="1" applyFont="1" applyBorder="1" applyAlignment="1">
      <alignment vertical="top" wrapText="1"/>
    </xf>
    <xf numFmtId="199" fontId="3" fillId="0" borderId="11" xfId="45" applyNumberFormat="1" applyFont="1" applyBorder="1" applyAlignment="1">
      <alignment horizontal="center" vertical="top" wrapText="1"/>
    </xf>
    <xf numFmtId="199" fontId="3" fillId="0" borderId="11" xfId="65" applyNumberFormat="1" applyFont="1" applyBorder="1" applyAlignment="1">
      <alignment vertical="top" wrapText="1"/>
      <protection/>
    </xf>
    <xf numFmtId="49" fontId="3" fillId="0" borderId="11" xfId="65" applyNumberFormat="1" applyFont="1" applyBorder="1" applyAlignment="1">
      <alignment horizontal="center" vertical="top" wrapText="1"/>
      <protection/>
    </xf>
    <xf numFmtId="0" fontId="3" fillId="0" borderId="11" xfId="65" applyFont="1" applyBorder="1" applyAlignment="1">
      <alignment horizontal="center" vertical="top" wrapText="1"/>
      <protection/>
    </xf>
    <xf numFmtId="199" fontId="4" fillId="34" borderId="10" xfId="45" applyNumberFormat="1" applyFont="1" applyFill="1" applyBorder="1" applyAlignment="1">
      <alignment vertical="top" wrapText="1"/>
    </xf>
    <xf numFmtId="49" fontId="4" fillId="34" borderId="10" xfId="45" applyNumberFormat="1" applyFont="1" applyFill="1" applyBorder="1" applyAlignment="1">
      <alignment horizontal="center" vertical="top" wrapText="1"/>
    </xf>
    <xf numFmtId="199" fontId="3" fillId="34" borderId="10" xfId="45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199" fontId="18" fillId="0" borderId="0" xfId="45" applyNumberFormat="1" applyFont="1" applyAlignment="1">
      <alignment vertical="top"/>
    </xf>
    <xf numFmtId="199" fontId="4" fillId="37" borderId="14" xfId="33" applyNumberFormat="1" applyFont="1" applyFill="1" applyBorder="1" applyAlignment="1">
      <alignment horizontal="center" vertical="top" shrinkToFit="1"/>
    </xf>
    <xf numFmtId="49" fontId="4" fillId="37" borderId="14" xfId="33" applyNumberFormat="1" applyFont="1" applyFill="1" applyBorder="1" applyAlignment="1">
      <alignment horizontal="center" vertical="top" shrinkToFit="1"/>
    </xf>
    <xf numFmtId="0" fontId="4" fillId="37" borderId="14" xfId="40" applyFont="1" applyFill="1" applyBorder="1" applyAlignment="1">
      <alignment horizontal="center" vertical="top" shrinkToFit="1"/>
      <protection/>
    </xf>
    <xf numFmtId="0" fontId="3" fillId="0" borderId="0" xfId="0" applyFont="1" applyFill="1" applyAlignment="1">
      <alignment vertical="top"/>
    </xf>
    <xf numFmtId="199" fontId="3" fillId="0" borderId="0" xfId="0" applyNumberFormat="1" applyFont="1" applyFill="1" applyAlignment="1">
      <alignment vertical="top"/>
    </xf>
    <xf numFmtId="0" fontId="73" fillId="38" borderId="14" xfId="0" applyFont="1" applyFill="1" applyBorder="1" applyAlignment="1">
      <alignment horizontal="left" vertical="top" wrapText="1"/>
    </xf>
    <xf numFmtId="43" fontId="19" fillId="38" borderId="14" xfId="33" applyFont="1" applyFill="1" applyBorder="1" applyAlignment="1">
      <alignment vertical="top"/>
    </xf>
    <xf numFmtId="199" fontId="19" fillId="38" borderId="14" xfId="33" applyNumberFormat="1" applyFont="1" applyFill="1" applyBorder="1" applyAlignment="1">
      <alignment vertical="top"/>
    </xf>
    <xf numFmtId="199" fontId="4" fillId="38" borderId="14" xfId="33" applyNumberFormat="1" applyFont="1" applyFill="1" applyBorder="1" applyAlignment="1">
      <alignment vertical="top"/>
    </xf>
    <xf numFmtId="199" fontId="4" fillId="38" borderId="14" xfId="33" applyNumberFormat="1" applyFont="1" applyFill="1" applyBorder="1" applyAlignment="1" quotePrefix="1">
      <alignment horizontal="center" vertical="top" shrinkToFit="1"/>
    </xf>
    <xf numFmtId="199" fontId="4" fillId="38" borderId="14" xfId="33" applyNumberFormat="1" applyFont="1" applyFill="1" applyBorder="1" applyAlignment="1">
      <alignment horizontal="center" vertical="top" wrapText="1"/>
    </xf>
    <xf numFmtId="0" fontId="4" fillId="38" borderId="14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99" fontId="4" fillId="0" borderId="0" xfId="0" applyNumberFormat="1" applyFont="1" applyFill="1" applyAlignment="1">
      <alignment vertical="top"/>
    </xf>
    <xf numFmtId="199" fontId="73" fillId="34" borderId="10" xfId="33" applyNumberFormat="1" applyFont="1" applyFill="1" applyBorder="1" applyAlignment="1">
      <alignment vertical="top" wrapText="1"/>
    </xf>
    <xf numFmtId="199" fontId="73" fillId="34" borderId="10" xfId="33" applyNumberFormat="1" applyFont="1" applyFill="1" applyBorder="1" applyAlignment="1">
      <alignment vertical="top"/>
    </xf>
    <xf numFmtId="199" fontId="73" fillId="34" borderId="10" xfId="33" applyNumberFormat="1" applyFont="1" applyFill="1" applyBorder="1" applyAlignment="1">
      <alignment horizontal="right" vertical="top" shrinkToFit="1"/>
    </xf>
    <xf numFmtId="199" fontId="73" fillId="34" borderId="10" xfId="33" applyNumberFormat="1" applyFont="1" applyFill="1" applyBorder="1" applyAlignment="1">
      <alignment horizontal="right" vertical="top"/>
    </xf>
    <xf numFmtId="199" fontId="73" fillId="34" borderId="10" xfId="33" applyNumberFormat="1" applyFont="1" applyFill="1" applyBorder="1" applyAlignment="1">
      <alignment horizontal="center" vertical="top" shrinkToFit="1"/>
    </xf>
    <xf numFmtId="0" fontId="73" fillId="34" borderId="10" xfId="0" applyFont="1" applyFill="1" applyBorder="1" applyAlignment="1">
      <alignment horizontal="center" vertical="top"/>
    </xf>
    <xf numFmtId="0" fontId="73" fillId="0" borderId="0" xfId="0" applyFont="1" applyFill="1" applyAlignment="1">
      <alignment vertical="top"/>
    </xf>
    <xf numFmtId="0" fontId="1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99" fontId="59" fillId="0" borderId="14" xfId="33" applyNumberFormat="1" applyFont="1" applyFill="1" applyBorder="1" applyAlignment="1">
      <alignment horizontal="right" vertical="top" shrinkToFit="1"/>
    </xf>
    <xf numFmtId="199" fontId="59" fillId="0" borderId="14" xfId="33" applyNumberFormat="1" applyFont="1" applyFill="1" applyBorder="1" applyAlignment="1">
      <alignment horizontal="right" vertical="top"/>
    </xf>
    <xf numFmtId="199" fontId="59" fillId="0" borderId="14" xfId="33" applyNumberFormat="1" applyFont="1" applyFill="1" applyBorder="1" applyAlignment="1">
      <alignment horizontal="center" vertical="top" shrinkToFit="1"/>
    </xf>
    <xf numFmtId="199" fontId="59" fillId="0" borderId="14" xfId="33" applyNumberFormat="1" applyFont="1" applyFill="1" applyBorder="1" applyAlignment="1">
      <alignment vertical="top"/>
    </xf>
    <xf numFmtId="0" fontId="59" fillId="0" borderId="14" xfId="0" applyFont="1" applyFill="1" applyBorder="1" applyAlignment="1">
      <alignment horizontal="center" vertical="top"/>
    </xf>
    <xf numFmtId="0" fontId="59" fillId="0" borderId="0" xfId="0" applyFont="1" applyFill="1" applyAlignment="1">
      <alignment vertical="top"/>
    </xf>
    <xf numFmtId="0" fontId="59" fillId="0" borderId="30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199" fontId="59" fillId="0" borderId="30" xfId="33" applyNumberFormat="1" applyFont="1" applyFill="1" applyBorder="1" applyAlignment="1">
      <alignment horizontal="right" vertical="top" shrinkToFit="1"/>
    </xf>
    <xf numFmtId="199" fontId="59" fillId="0" borderId="30" xfId="33" applyNumberFormat="1" applyFont="1" applyFill="1" applyBorder="1" applyAlignment="1">
      <alignment horizontal="right" vertical="top"/>
    </xf>
    <xf numFmtId="199" fontId="59" fillId="0" borderId="30" xfId="33" applyNumberFormat="1" applyFont="1" applyFill="1" applyBorder="1" applyAlignment="1">
      <alignment horizontal="center" vertical="top" shrinkToFit="1"/>
    </xf>
    <xf numFmtId="199" fontId="59" fillId="0" borderId="30" xfId="33" applyNumberFormat="1" applyFont="1" applyFill="1" applyBorder="1" applyAlignment="1">
      <alignment vertical="top"/>
    </xf>
    <xf numFmtId="0" fontId="59" fillId="0" borderId="30" xfId="0" applyFont="1" applyFill="1" applyBorder="1" applyAlignment="1">
      <alignment horizontal="center" vertical="top"/>
    </xf>
    <xf numFmtId="199" fontId="59" fillId="0" borderId="30" xfId="33" applyNumberFormat="1" applyFont="1" applyFill="1" applyBorder="1" applyAlignment="1">
      <alignment horizontal="left" vertical="top" wrapText="1"/>
    </xf>
    <xf numFmtId="199" fontId="3" fillId="0" borderId="30" xfId="33" applyNumberFormat="1" applyFont="1" applyFill="1" applyBorder="1" applyAlignment="1">
      <alignment vertical="top" wrapText="1"/>
    </xf>
    <xf numFmtId="0" fontId="73" fillId="34" borderId="10" xfId="0" applyFont="1" applyFill="1" applyBorder="1" applyAlignment="1">
      <alignment vertical="top" wrapText="1"/>
    </xf>
    <xf numFmtId="199" fontId="12" fillId="34" borderId="10" xfId="33" applyNumberFormat="1" applyFont="1" applyFill="1" applyBorder="1" applyAlignment="1">
      <alignment horizontal="center" vertical="top"/>
    </xf>
    <xf numFmtId="199" fontId="12" fillId="34" borderId="10" xfId="33" applyNumberFormat="1" applyFont="1" applyFill="1" applyBorder="1" applyAlignment="1">
      <alignment horizontal="left" vertical="top"/>
    </xf>
    <xf numFmtId="199" fontId="6" fillId="34" borderId="10" xfId="33" applyNumberFormat="1" applyFont="1" applyFill="1" applyBorder="1" applyAlignment="1">
      <alignment horizontal="center" vertical="top"/>
    </xf>
    <xf numFmtId="0" fontId="4" fillId="34" borderId="10" xfId="72" applyFont="1" applyFill="1" applyBorder="1" applyAlignment="1">
      <alignment horizontal="center" vertical="top"/>
      <protection/>
    </xf>
    <xf numFmtId="0" fontId="3" fillId="34" borderId="10" xfId="72" applyFont="1" applyFill="1" applyBorder="1" applyAlignment="1">
      <alignment horizontal="center" vertical="top"/>
      <protection/>
    </xf>
    <xf numFmtId="0" fontId="3" fillId="34" borderId="10" xfId="72" applyFont="1" applyFill="1" applyBorder="1" applyAlignment="1">
      <alignment vertical="top"/>
      <protection/>
    </xf>
    <xf numFmtId="0" fontId="59" fillId="0" borderId="30" xfId="72" applyFont="1" applyFill="1" applyBorder="1" applyAlignment="1">
      <alignment vertical="top" wrapText="1"/>
      <protection/>
    </xf>
    <xf numFmtId="0" fontId="3" fillId="0" borderId="30" xfId="72" applyFont="1" applyFill="1" applyBorder="1" applyAlignment="1">
      <alignment vertical="top" wrapText="1"/>
      <protection/>
    </xf>
    <xf numFmtId="43" fontId="3" fillId="0" borderId="30" xfId="33" applyFont="1" applyFill="1" applyBorder="1" applyAlignment="1">
      <alignment vertical="top" wrapText="1"/>
    </xf>
    <xf numFmtId="199" fontId="3" fillId="0" borderId="30" xfId="33" applyNumberFormat="1" applyFont="1" applyFill="1" applyBorder="1" applyAlignment="1">
      <alignment horizontal="center" vertical="top"/>
    </xf>
    <xf numFmtId="43" fontId="3" fillId="0" borderId="30" xfId="33" applyFont="1" applyFill="1" applyBorder="1" applyAlignment="1">
      <alignment vertical="top"/>
    </xf>
    <xf numFmtId="43" fontId="3" fillId="0" borderId="30" xfId="33" applyFont="1" applyFill="1" applyBorder="1" applyAlignment="1">
      <alignment horizontal="center" vertical="top"/>
    </xf>
    <xf numFmtId="43" fontId="19" fillId="34" borderId="10" xfId="33" applyFont="1" applyFill="1" applyBorder="1" applyAlignment="1">
      <alignment vertical="top"/>
    </xf>
    <xf numFmtId="199" fontId="19" fillId="34" borderId="10" xfId="33" applyNumberFormat="1" applyFont="1" applyFill="1" applyBorder="1" applyAlignment="1">
      <alignment vertical="top"/>
    </xf>
    <xf numFmtId="199" fontId="4" fillId="34" borderId="10" xfId="33" applyNumberFormat="1" applyFont="1" applyFill="1" applyBorder="1" applyAlignment="1">
      <alignment horizontal="right" vertical="top"/>
    </xf>
    <xf numFmtId="199" fontId="4" fillId="34" borderId="10" xfId="33" applyNumberFormat="1" applyFont="1" applyFill="1" applyBorder="1" applyAlignment="1">
      <alignment horizontal="center" vertical="top" shrinkToFit="1"/>
    </xf>
    <xf numFmtId="199" fontId="4" fillId="34" borderId="10" xfId="33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59" fillId="0" borderId="10" xfId="33" applyNumberFormat="1" applyFont="1" applyFill="1" applyBorder="1" applyAlignment="1">
      <alignment vertical="top" wrapText="1"/>
    </xf>
    <xf numFmtId="199" fontId="3" fillId="0" borderId="10" xfId="33" applyNumberFormat="1" applyFont="1" applyFill="1" applyBorder="1" applyAlignment="1">
      <alignment horizontal="right" vertical="top"/>
    </xf>
    <xf numFmtId="199" fontId="3" fillId="0" borderId="10" xfId="33" applyNumberFormat="1" applyFont="1" applyFill="1" applyBorder="1" applyAlignment="1">
      <alignment horizontal="right" vertical="top" shrinkToFit="1"/>
    </xf>
    <xf numFmtId="199" fontId="3" fillId="0" borderId="10" xfId="33" applyNumberFormat="1" applyFont="1" applyFill="1" applyBorder="1" applyAlignment="1">
      <alignment horizontal="center" vertical="top" shrinkToFit="1"/>
    </xf>
    <xf numFmtId="199" fontId="3" fillId="0" borderId="10" xfId="33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vertical="top" wrapText="1"/>
    </xf>
    <xf numFmtId="0" fontId="59" fillId="0" borderId="31" xfId="33" applyNumberFormat="1" applyFont="1" applyFill="1" applyBorder="1" applyAlignment="1">
      <alignment vertical="top" wrapText="1"/>
    </xf>
    <xf numFmtId="199" fontId="3" fillId="0" borderId="31" xfId="33" applyNumberFormat="1" applyFont="1" applyFill="1" applyBorder="1" applyAlignment="1">
      <alignment horizontal="right" vertical="top"/>
    </xf>
    <xf numFmtId="199" fontId="3" fillId="0" borderId="31" xfId="33" applyNumberFormat="1" applyFont="1" applyFill="1" applyBorder="1" applyAlignment="1">
      <alignment horizontal="right" vertical="top" shrinkToFit="1"/>
    </xf>
    <xf numFmtId="199" fontId="3" fillId="0" borderId="31" xfId="33" applyNumberFormat="1" applyFont="1" applyFill="1" applyBorder="1" applyAlignment="1">
      <alignment horizontal="center" vertical="top" shrinkToFit="1"/>
    </xf>
    <xf numFmtId="199" fontId="3" fillId="0" borderId="31" xfId="33" applyNumberFormat="1" applyFont="1" applyFill="1" applyBorder="1" applyAlignment="1">
      <alignment vertical="top"/>
    </xf>
    <xf numFmtId="0" fontId="3" fillId="0" borderId="31" xfId="0" applyFont="1" applyFill="1" applyBorder="1" applyAlignment="1">
      <alignment horizontal="left" vertical="top"/>
    </xf>
    <xf numFmtId="199" fontId="4" fillId="34" borderId="10" xfId="33" applyNumberFormat="1" applyFont="1" applyFill="1" applyBorder="1" applyAlignment="1">
      <alignment horizontal="right" vertical="top" shrinkToFit="1"/>
    </xf>
    <xf numFmtId="0" fontId="59" fillId="0" borderId="30" xfId="0" applyFont="1" applyFill="1" applyBorder="1" applyAlignment="1">
      <alignment vertical="top" wrapText="1"/>
    </xf>
    <xf numFmtId="0" fontId="3" fillId="0" borderId="30" xfId="33" applyNumberFormat="1" applyFont="1" applyFill="1" applyBorder="1" applyAlignment="1">
      <alignment horizontal="left" vertical="top" wrapText="1"/>
    </xf>
    <xf numFmtId="199" fontId="3" fillId="0" borderId="30" xfId="33" applyNumberFormat="1" applyFont="1" applyFill="1" applyBorder="1" applyAlignment="1">
      <alignment horizontal="right" vertical="top"/>
    </xf>
    <xf numFmtId="199" fontId="3" fillId="0" borderId="30" xfId="33" applyNumberFormat="1" applyFont="1" applyFill="1" applyBorder="1" applyAlignment="1">
      <alignment horizontal="right" vertical="top" shrinkToFit="1"/>
    </xf>
    <xf numFmtId="199" fontId="3" fillId="0" borderId="30" xfId="33" applyNumberFormat="1" applyFont="1" applyFill="1" applyBorder="1" applyAlignment="1" quotePrefix="1">
      <alignment horizontal="center" vertical="top" shrinkToFit="1"/>
    </xf>
    <xf numFmtId="199" fontId="3" fillId="0" borderId="30" xfId="33" applyNumberFormat="1" applyFont="1" applyFill="1" applyBorder="1" applyAlignment="1">
      <alignment vertical="top"/>
    </xf>
    <xf numFmtId="0" fontId="3" fillId="0" borderId="3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199" fontId="4" fillId="34" borderId="10" xfId="0" applyNumberFormat="1" applyFont="1" applyFill="1" applyBorder="1" applyAlignment="1">
      <alignment horizontal="right" vertical="top"/>
    </xf>
    <xf numFmtId="16" fontId="4" fillId="34" borderId="10" xfId="0" applyNumberFormat="1" applyFont="1" applyFill="1" applyBorder="1" applyAlignment="1">
      <alignment horizontal="center" vertical="top" shrinkToFit="1"/>
    </xf>
    <xf numFmtId="0" fontId="4" fillId="34" borderId="1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shrinkToFit="1"/>
    </xf>
    <xf numFmtId="0" fontId="3" fillId="0" borderId="3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199" fontId="3" fillId="0" borderId="14" xfId="33" applyNumberFormat="1" applyFont="1" applyFill="1" applyBorder="1" applyAlignment="1">
      <alignment horizontal="right" vertical="top"/>
    </xf>
    <xf numFmtId="199" fontId="3" fillId="0" borderId="14" xfId="33" applyNumberFormat="1" applyFont="1" applyFill="1" applyBorder="1" applyAlignment="1">
      <alignment horizontal="right" vertical="top" shrinkToFit="1"/>
    </xf>
    <xf numFmtId="0" fontId="3" fillId="0" borderId="14" xfId="0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right" vertical="top" shrinkToFit="1"/>
    </xf>
    <xf numFmtId="0" fontId="3" fillId="0" borderId="30" xfId="0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vertical="top"/>
    </xf>
    <xf numFmtId="0" fontId="3" fillId="0" borderId="10" xfId="33" applyNumberFormat="1" applyFont="1" applyFill="1" applyBorder="1" applyAlignment="1">
      <alignment vertical="top" wrapText="1"/>
    </xf>
    <xf numFmtId="0" fontId="3" fillId="0" borderId="10" xfId="33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center" vertical="top" shrinkToFit="1"/>
    </xf>
    <xf numFmtId="0" fontId="4" fillId="6" borderId="10" xfId="0" applyFont="1" applyFill="1" applyBorder="1" applyAlignment="1">
      <alignment vertical="top"/>
    </xf>
    <xf numFmtId="199" fontId="4" fillId="6" borderId="10" xfId="33" applyNumberFormat="1" applyFont="1" applyFill="1" applyBorder="1" applyAlignment="1">
      <alignment vertical="top"/>
    </xf>
    <xf numFmtId="199" fontId="4" fillId="6" borderId="10" xfId="33" applyNumberFormat="1" applyFont="1" applyFill="1" applyBorder="1" applyAlignment="1">
      <alignment vertical="top" shrinkToFit="1"/>
    </xf>
    <xf numFmtId="199" fontId="4" fillId="6" borderId="10" xfId="33" applyNumberFormat="1" applyFont="1" applyFill="1" applyBorder="1" applyAlignment="1">
      <alignment horizontal="center" vertical="top" shrinkToFit="1"/>
    </xf>
    <xf numFmtId="199" fontId="4" fillId="6" borderId="10" xfId="33" applyNumberFormat="1" applyFont="1" applyFill="1" applyBorder="1" applyAlignment="1">
      <alignment horizontal="center" vertical="top" wrapText="1"/>
    </xf>
    <xf numFmtId="0" fontId="74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99" fontId="75" fillId="5" borderId="30" xfId="0" applyNumberFormat="1" applyFont="1" applyFill="1" applyBorder="1" applyAlignment="1">
      <alignment vertical="top"/>
    </xf>
    <xf numFmtId="49" fontId="3" fillId="5" borderId="30" xfId="0" applyNumberFormat="1" applyFont="1" applyFill="1" applyBorder="1" applyAlignment="1">
      <alignment horizontal="center" vertical="top"/>
    </xf>
    <xf numFmtId="0" fontId="59" fillId="5" borderId="30" xfId="0" applyFont="1" applyFill="1" applyBorder="1" applyAlignment="1">
      <alignment horizontal="center" vertical="top" wrapText="1"/>
    </xf>
    <xf numFmtId="0" fontId="76" fillId="5" borderId="3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99" fontId="59" fillId="0" borderId="17" xfId="0" applyNumberFormat="1" applyFont="1" applyFill="1" applyBorder="1" applyAlignment="1">
      <alignment vertical="top"/>
    </xf>
    <xf numFmtId="0" fontId="59" fillId="0" borderId="17" xfId="0" applyFont="1" applyFill="1" applyBorder="1" applyAlignment="1">
      <alignment vertical="top"/>
    </xf>
    <xf numFmtId="49" fontId="59" fillId="0" borderId="17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18" xfId="63" applyFont="1" applyBorder="1" applyAlignment="1">
      <alignment vertical="top" wrapText="1"/>
      <protection/>
    </xf>
    <xf numFmtId="0" fontId="3" fillId="36" borderId="18" xfId="0" applyFont="1" applyFill="1" applyBorder="1" applyAlignment="1">
      <alignment horizontal="left" vertical="top" wrapText="1"/>
    </xf>
    <xf numFmtId="199" fontId="74" fillId="36" borderId="18" xfId="45" applyNumberFormat="1" applyFont="1" applyFill="1" applyBorder="1" applyAlignment="1">
      <alignment vertical="top"/>
    </xf>
    <xf numFmtId="199" fontId="59" fillId="36" borderId="18" xfId="45" applyNumberFormat="1" applyFont="1" applyFill="1" applyBorder="1" applyAlignment="1">
      <alignment vertical="top"/>
    </xf>
    <xf numFmtId="199" fontId="3" fillId="36" borderId="18" xfId="45" applyNumberFormat="1" applyFont="1" applyFill="1" applyBorder="1" applyAlignment="1">
      <alignment vertical="top"/>
    </xf>
    <xf numFmtId="49" fontId="3" fillId="36" borderId="18" xfId="0" applyNumberFormat="1" applyFont="1" applyFill="1" applyBorder="1" applyAlignment="1">
      <alignment horizontal="center" vertical="top"/>
    </xf>
    <xf numFmtId="0" fontId="3" fillId="36" borderId="18" xfId="0" applyFont="1" applyFill="1" applyBorder="1" applyAlignment="1">
      <alignment vertical="top"/>
    </xf>
    <xf numFmtId="0" fontId="3" fillId="36" borderId="18" xfId="0" applyFont="1" applyFill="1" applyBorder="1" applyAlignment="1">
      <alignment horizontal="center" vertical="top"/>
    </xf>
    <xf numFmtId="199" fontId="74" fillId="0" borderId="18" xfId="45" applyNumberFormat="1" applyFont="1" applyBorder="1" applyAlignment="1">
      <alignment vertical="top"/>
    </xf>
    <xf numFmtId="199" fontId="59" fillId="0" borderId="18" xfId="45" applyNumberFormat="1" applyFont="1" applyBorder="1" applyAlignment="1">
      <alignment vertical="top"/>
    </xf>
    <xf numFmtId="199" fontId="3" fillId="0" borderId="18" xfId="45" applyNumberFormat="1" applyFont="1" applyFill="1" applyBorder="1" applyAlignment="1">
      <alignment vertical="top" wrapText="1"/>
    </xf>
    <xf numFmtId="49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0" fontId="3" fillId="0" borderId="18" xfId="63" applyFont="1" applyBorder="1" applyAlignment="1">
      <alignment vertical="top"/>
      <protection/>
    </xf>
    <xf numFmtId="0" fontId="3" fillId="0" borderId="18" xfId="0" applyFont="1" applyBorder="1" applyAlignment="1">
      <alignment horizontal="left" vertical="top"/>
    </xf>
    <xf numFmtId="199" fontId="74" fillId="0" borderId="18" xfId="45" applyNumberFormat="1" applyFont="1" applyBorder="1" applyAlignment="1">
      <alignment horizontal="right" vertical="top"/>
    </xf>
    <xf numFmtId="199" fontId="59" fillId="0" borderId="18" xfId="45" applyNumberFormat="1" applyFont="1" applyBorder="1" applyAlignment="1">
      <alignment horizontal="right" vertical="top"/>
    </xf>
    <xf numFmtId="199" fontId="3" fillId="0" borderId="18" xfId="45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3" fontId="59" fillId="0" borderId="18" xfId="0" applyNumberFormat="1" applyFont="1" applyFill="1" applyBorder="1" applyAlignment="1">
      <alignment vertical="top"/>
    </xf>
    <xf numFmtId="49" fontId="59" fillId="0" borderId="18" xfId="0" applyNumberFormat="1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vertical="top"/>
    </xf>
    <xf numFmtId="199" fontId="76" fillId="0" borderId="18" xfId="45" applyNumberFormat="1" applyFont="1" applyFill="1" applyBorder="1" applyAlignment="1">
      <alignment horizontal="center" vertical="top" wrapText="1"/>
    </xf>
    <xf numFmtId="3" fontId="3" fillId="0" borderId="18" xfId="0" applyNumberFormat="1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 wrapText="1"/>
    </xf>
    <xf numFmtId="199" fontId="9" fillId="0" borderId="18" xfId="45" applyNumberFormat="1" applyFont="1" applyBorder="1" applyAlignment="1">
      <alignment horizontal="center" vertical="top" wrapText="1"/>
    </xf>
    <xf numFmtId="199" fontId="3" fillId="0" borderId="18" xfId="45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99" fontId="3" fillId="0" borderId="18" xfId="45" applyNumberFormat="1" applyFont="1" applyBorder="1" applyAlignment="1">
      <alignment horizontal="center" vertical="top"/>
    </xf>
    <xf numFmtId="0" fontId="59" fillId="0" borderId="18" xfId="0" applyFont="1" applyBorder="1" applyAlignment="1">
      <alignment vertical="top" wrapText="1"/>
    </xf>
    <xf numFmtId="199" fontId="3" fillId="0" borderId="18" xfId="45" applyNumberFormat="1" applyFont="1" applyBorder="1" applyAlignment="1">
      <alignment vertical="top"/>
    </xf>
    <xf numFmtId="3" fontId="3" fillId="0" borderId="18" xfId="0" applyNumberFormat="1" applyFont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 wrapText="1"/>
    </xf>
    <xf numFmtId="0" fontId="59" fillId="0" borderId="18" xfId="0" applyFont="1" applyBorder="1" applyAlignment="1">
      <alignment vertical="top"/>
    </xf>
    <xf numFmtId="199" fontId="3" fillId="36" borderId="18" xfId="45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right" vertical="top"/>
    </xf>
    <xf numFmtId="3" fontId="59" fillId="0" borderId="18" xfId="0" applyNumberFormat="1" applyFont="1" applyFill="1" applyBorder="1" applyAlignment="1">
      <alignment horizontal="right" vertical="top"/>
    </xf>
    <xf numFmtId="0" fontId="59" fillId="0" borderId="18" xfId="0" applyFont="1" applyFill="1" applyBorder="1" applyAlignment="1">
      <alignment horizontal="right" vertical="top" wrapText="1"/>
    </xf>
    <xf numFmtId="49" fontId="59" fillId="0" borderId="18" xfId="0" applyNumberFormat="1" applyFont="1" applyFill="1" applyBorder="1" applyAlignment="1">
      <alignment horizontal="center" vertical="top"/>
    </xf>
    <xf numFmtId="0" fontId="59" fillId="0" borderId="18" xfId="0" applyFont="1" applyFill="1" applyBorder="1" applyAlignment="1">
      <alignment horizontal="right" vertical="top"/>
    </xf>
    <xf numFmtId="0" fontId="3" fillId="36" borderId="0" xfId="0" applyFont="1" applyFill="1" applyBorder="1" applyAlignment="1">
      <alignment vertical="top" wrapText="1"/>
    </xf>
    <xf numFmtId="0" fontId="3" fillId="36" borderId="0" xfId="0" applyFont="1" applyFill="1" applyBorder="1" applyAlignment="1">
      <alignment horizontal="right" vertical="top"/>
    </xf>
    <xf numFmtId="0" fontId="3" fillId="36" borderId="0" xfId="0" applyFont="1" applyFill="1" applyAlignment="1">
      <alignment horizontal="right" vertical="top"/>
    </xf>
    <xf numFmtId="199" fontId="12" fillId="36" borderId="18" xfId="45" applyNumberFormat="1" applyFont="1" applyFill="1" applyBorder="1" applyAlignment="1">
      <alignment vertical="top"/>
    </xf>
    <xf numFmtId="199" fontId="8" fillId="36" borderId="18" xfId="45" applyNumberFormat="1" applyFont="1" applyFill="1" applyBorder="1" applyAlignment="1">
      <alignment horizontal="center" vertical="top" wrapText="1"/>
    </xf>
    <xf numFmtId="0" fontId="59" fillId="36" borderId="18" xfId="41" applyFont="1" applyFill="1" applyBorder="1" applyAlignment="1">
      <alignment horizontal="left" vertical="top" wrapText="1"/>
      <protection/>
    </xf>
    <xf numFmtId="199" fontId="12" fillId="36" borderId="18" xfId="45" applyNumberFormat="1" applyFont="1" applyFill="1" applyBorder="1" applyAlignment="1">
      <alignment vertical="top" wrapText="1"/>
    </xf>
    <xf numFmtId="3" fontId="3" fillId="36" borderId="18" xfId="0" applyNumberFormat="1" applyFont="1" applyFill="1" applyBorder="1" applyAlignment="1">
      <alignment horizontal="right" vertical="top"/>
    </xf>
    <xf numFmtId="0" fontId="3" fillId="36" borderId="18" xfId="0" applyFont="1" applyFill="1" applyBorder="1" applyAlignment="1">
      <alignment horizontal="right" vertical="top" wrapText="1"/>
    </xf>
    <xf numFmtId="0" fontId="59" fillId="0" borderId="18" xfId="41" applyFont="1" applyFill="1" applyBorder="1" applyAlignment="1">
      <alignment vertical="top" wrapText="1"/>
      <protection/>
    </xf>
    <xf numFmtId="0" fontId="12" fillId="0" borderId="18" xfId="41" applyFont="1" applyBorder="1" applyAlignment="1">
      <alignment vertical="top" wrapText="1"/>
      <protection/>
    </xf>
    <xf numFmtId="0" fontId="12" fillId="0" borderId="18" xfId="0" applyFont="1" applyBorder="1" applyAlignment="1">
      <alignment vertical="top" wrapText="1"/>
    </xf>
    <xf numFmtId="199" fontId="3" fillId="0" borderId="18" xfId="0" applyNumberFormat="1" applyFont="1" applyBorder="1" applyAlignment="1">
      <alignment vertical="top"/>
    </xf>
    <xf numFmtId="0" fontId="59" fillId="0" borderId="18" xfId="41" applyFont="1" applyFill="1" applyBorder="1" applyAlignment="1">
      <alignment horizontal="left" vertical="top" wrapText="1"/>
      <protection/>
    </xf>
    <xf numFmtId="3" fontId="3" fillId="0" borderId="18" xfId="0" applyNumberFormat="1" applyFont="1" applyBorder="1" applyAlignment="1">
      <alignment horizontal="right" vertical="top" wrapText="1"/>
    </xf>
    <xf numFmtId="199" fontId="74" fillId="0" borderId="18" xfId="45" applyNumberFormat="1" applyFont="1" applyBorder="1" applyAlignment="1">
      <alignment horizontal="center" vertical="top"/>
    </xf>
    <xf numFmtId="0" fontId="74" fillId="0" borderId="18" xfId="0" applyFont="1" applyBorder="1" applyAlignment="1">
      <alignment vertical="top"/>
    </xf>
    <xf numFmtId="0" fontId="3" fillId="0" borderId="18" xfId="0" applyFont="1" applyFill="1" applyBorder="1" applyAlignment="1">
      <alignment vertical="top"/>
    </xf>
    <xf numFmtId="199" fontId="3" fillId="0" borderId="18" xfId="45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199" fontId="4" fillId="36" borderId="18" xfId="45" applyNumberFormat="1" applyFont="1" applyFill="1" applyBorder="1" applyAlignment="1">
      <alignment vertical="top"/>
    </xf>
    <xf numFmtId="3" fontId="59" fillId="36" borderId="18" xfId="0" applyNumberFormat="1" applyFont="1" applyFill="1" applyBorder="1" applyAlignment="1">
      <alignment horizontal="right" vertical="top"/>
    </xf>
    <xf numFmtId="3" fontId="59" fillId="36" borderId="18" xfId="0" applyNumberFormat="1" applyFont="1" applyFill="1" applyBorder="1" applyAlignment="1">
      <alignment horizontal="right" vertical="top" wrapText="1"/>
    </xf>
    <xf numFmtId="49" fontId="59" fillId="36" borderId="18" xfId="0" applyNumberFormat="1" applyFont="1" applyFill="1" applyBorder="1" applyAlignment="1">
      <alignment horizontal="center" vertical="top"/>
    </xf>
    <xf numFmtId="0" fontId="59" fillId="36" borderId="18" xfId="0" applyFont="1" applyFill="1" applyBorder="1" applyAlignment="1">
      <alignment horizontal="right" vertical="top"/>
    </xf>
    <xf numFmtId="199" fontId="77" fillId="36" borderId="18" xfId="45" applyNumberFormat="1" applyFont="1" applyFill="1" applyBorder="1" applyAlignment="1">
      <alignment horizontal="center" vertical="top" wrapText="1"/>
    </xf>
    <xf numFmtId="199" fontId="3" fillId="36" borderId="18" xfId="0" applyNumberFormat="1" applyFont="1" applyFill="1" applyBorder="1" applyAlignment="1">
      <alignment vertical="top" wrapText="1"/>
    </xf>
    <xf numFmtId="199" fontId="3" fillId="0" borderId="18" xfId="45" applyNumberFormat="1" applyFont="1" applyBorder="1" applyAlignment="1">
      <alignment horizontal="right" vertical="top" wrapText="1"/>
    </xf>
    <xf numFmtId="199" fontId="3" fillId="0" borderId="18" xfId="53" applyNumberFormat="1" applyFont="1" applyBorder="1" applyAlignment="1">
      <alignment vertical="top"/>
    </xf>
    <xf numFmtId="0" fontId="3" fillId="36" borderId="18" xfId="0" applyFont="1" applyFill="1" applyBorder="1" applyAlignment="1">
      <alignment vertical="top" wrapText="1"/>
    </xf>
    <xf numFmtId="199" fontId="3" fillId="36" borderId="18" xfId="0" applyNumberFormat="1" applyFont="1" applyFill="1" applyBorder="1" applyAlignment="1">
      <alignment vertical="top"/>
    </xf>
    <xf numFmtId="3" fontId="59" fillId="36" borderId="18" xfId="0" applyNumberFormat="1" applyFont="1" applyFill="1" applyBorder="1" applyAlignment="1">
      <alignment vertical="top"/>
    </xf>
    <xf numFmtId="0" fontId="59" fillId="36" borderId="18" xfId="0" applyFont="1" applyFill="1" applyBorder="1" applyAlignment="1">
      <alignment vertical="top"/>
    </xf>
    <xf numFmtId="0" fontId="76" fillId="36" borderId="18" xfId="0" applyFont="1" applyFill="1" applyBorder="1" applyAlignment="1">
      <alignment horizontal="center" vertical="top"/>
    </xf>
    <xf numFmtId="3" fontId="3" fillId="36" borderId="18" xfId="0" applyNumberFormat="1" applyFont="1" applyFill="1" applyBorder="1" applyAlignment="1">
      <alignment vertical="top"/>
    </xf>
    <xf numFmtId="3" fontId="3" fillId="0" borderId="18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/>
    </xf>
    <xf numFmtId="199" fontId="12" fillId="0" borderId="18" xfId="45" applyNumberFormat="1" applyFont="1" applyBorder="1" applyAlignment="1">
      <alignment vertical="top"/>
    </xf>
    <xf numFmtId="199" fontId="12" fillId="0" borderId="18" xfId="45" applyNumberFormat="1" applyFont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top" wrapText="1"/>
    </xf>
    <xf numFmtId="199" fontId="8" fillId="0" borderId="18" xfId="45" applyNumberFormat="1" applyFont="1" applyFill="1" applyBorder="1" applyAlignment="1">
      <alignment horizontal="center" vertical="top" wrapText="1"/>
    </xf>
    <xf numFmtId="0" fontId="59" fillId="36" borderId="18" xfId="0" applyFont="1" applyFill="1" applyBorder="1" applyAlignment="1">
      <alignment horizontal="center" vertical="top"/>
    </xf>
    <xf numFmtId="1" fontId="59" fillId="0" borderId="18" xfId="72" applyNumberFormat="1" applyFont="1" applyFill="1" applyBorder="1" applyAlignment="1">
      <alignment vertical="top" wrapText="1"/>
      <protection/>
    </xf>
    <xf numFmtId="2" fontId="59" fillId="0" borderId="18" xfId="72" applyNumberFormat="1" applyFont="1" applyFill="1" applyBorder="1" applyAlignment="1">
      <alignment vertical="top" wrapText="1"/>
      <protection/>
    </xf>
    <xf numFmtId="3" fontId="59" fillId="0" borderId="18" xfId="72" applyNumberFormat="1" applyFont="1" applyFill="1" applyBorder="1" applyAlignment="1">
      <alignment vertical="top" wrapText="1"/>
      <protection/>
    </xf>
    <xf numFmtId="3" fontId="3" fillId="0" borderId="18" xfId="45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59" fillId="0" borderId="18" xfId="41" applyNumberFormat="1" applyFont="1" applyFill="1" applyBorder="1" applyAlignment="1">
      <alignment vertical="top" wrapText="1"/>
      <protection/>
    </xf>
    <xf numFmtId="2" fontId="59" fillId="0" borderId="18" xfId="41" applyNumberFormat="1" applyFont="1" applyFill="1" applyBorder="1" applyAlignment="1">
      <alignment vertical="top" wrapText="1"/>
      <protection/>
    </xf>
    <xf numFmtId="3" fontId="59" fillId="0" borderId="18" xfId="41" applyNumberFormat="1" applyFont="1" applyFill="1" applyBorder="1" applyAlignment="1">
      <alignment vertical="top" wrapText="1"/>
      <protection/>
    </xf>
    <xf numFmtId="0" fontId="59" fillId="0" borderId="18" xfId="0" applyFont="1" applyFill="1" applyBorder="1" applyAlignment="1">
      <alignment horizontal="left" vertical="top"/>
    </xf>
    <xf numFmtId="0" fontId="59" fillId="0" borderId="18" xfId="0" applyFont="1" applyFill="1" applyBorder="1" applyAlignment="1">
      <alignment vertical="top" wrapText="1"/>
    </xf>
    <xf numFmtId="199" fontId="77" fillId="0" borderId="18" xfId="45" applyNumberFormat="1" applyFont="1" applyFill="1" applyBorder="1" applyAlignment="1">
      <alignment horizontal="center" vertical="top" wrapText="1"/>
    </xf>
    <xf numFmtId="3" fontId="59" fillId="0" borderId="18" xfId="0" applyNumberFormat="1" applyFont="1" applyFill="1" applyBorder="1" applyAlignment="1">
      <alignment vertical="top" wrapText="1"/>
    </xf>
    <xf numFmtId="16" fontId="3" fillId="0" borderId="18" xfId="0" applyNumberFormat="1" applyFont="1" applyBorder="1" applyAlignment="1">
      <alignment horizontal="center" vertical="top"/>
    </xf>
    <xf numFmtId="0" fontId="59" fillId="0" borderId="18" xfId="41" applyFont="1" applyFill="1" applyBorder="1" applyAlignment="1">
      <alignment vertical="top"/>
      <protection/>
    </xf>
    <xf numFmtId="199" fontId="3" fillId="0" borderId="18" xfId="0" applyNumberFormat="1" applyFont="1" applyFill="1" applyBorder="1" applyAlignment="1">
      <alignment vertical="top"/>
    </xf>
    <xf numFmtId="199" fontId="59" fillId="0" borderId="18" xfId="0" applyNumberFormat="1" applyFont="1" applyFill="1" applyBorder="1" applyAlignment="1">
      <alignment vertical="top"/>
    </xf>
    <xf numFmtId="199" fontId="59" fillId="0" borderId="18" xfId="45" applyNumberFormat="1" applyFont="1" applyFill="1" applyBorder="1" applyAlignment="1">
      <alignment vertical="top"/>
    </xf>
    <xf numFmtId="0" fontId="12" fillId="0" borderId="18" xfId="0" applyFont="1" applyBorder="1" applyAlignment="1">
      <alignment vertical="top"/>
    </xf>
    <xf numFmtId="0" fontId="76" fillId="0" borderId="18" xfId="0" applyFont="1" applyFill="1" applyBorder="1" applyAlignment="1">
      <alignment horizontal="center" vertical="top"/>
    </xf>
    <xf numFmtId="199" fontId="20" fillId="0" borderId="18" xfId="45" applyNumberFormat="1" applyFont="1" applyBorder="1" applyAlignment="1">
      <alignment horizontal="center" vertical="top" wrapText="1"/>
    </xf>
    <xf numFmtId="3" fontId="78" fillId="0" borderId="18" xfId="67" applyNumberFormat="1" applyFont="1" applyFill="1" applyBorder="1" applyAlignment="1">
      <alignment vertical="top"/>
      <protection/>
    </xf>
    <xf numFmtId="0" fontId="78" fillId="0" borderId="18" xfId="67" applyFont="1" applyFill="1" applyBorder="1" applyAlignment="1">
      <alignment vertical="top"/>
      <protection/>
    </xf>
    <xf numFmtId="3" fontId="59" fillId="0" borderId="18" xfId="72" applyNumberFormat="1" applyFont="1" applyFill="1" applyBorder="1" applyAlignment="1">
      <alignment horizontal="left" vertical="top"/>
      <protection/>
    </xf>
    <xf numFmtId="3" fontId="59" fillId="0" borderId="18" xfId="72" applyNumberFormat="1" applyFont="1" applyFill="1" applyBorder="1" applyAlignment="1">
      <alignment horizontal="right" vertical="top"/>
      <protection/>
    </xf>
    <xf numFmtId="3" fontId="59" fillId="0" borderId="18" xfId="67" applyNumberFormat="1" applyFont="1" applyFill="1" applyBorder="1" applyAlignment="1">
      <alignment horizontal="left" vertical="top"/>
      <protection/>
    </xf>
    <xf numFmtId="3" fontId="59" fillId="0" borderId="18" xfId="67" applyNumberFormat="1" applyFont="1" applyFill="1" applyBorder="1" applyAlignment="1">
      <alignment horizontal="right" vertical="top"/>
      <protection/>
    </xf>
    <xf numFmtId="3" fontId="59" fillId="0" borderId="18" xfId="52" applyNumberFormat="1" applyFont="1" applyFill="1" applyBorder="1" applyAlignment="1">
      <alignment horizontal="left" vertical="top"/>
    </xf>
    <xf numFmtId="3" fontId="59" fillId="0" borderId="18" xfId="52" applyNumberFormat="1" applyFont="1" applyFill="1" applyBorder="1" applyAlignment="1">
      <alignment horizontal="right" vertical="top"/>
    </xf>
    <xf numFmtId="3" fontId="59" fillId="0" borderId="27" xfId="52" applyNumberFormat="1" applyFont="1" applyFill="1" applyBorder="1" applyAlignment="1">
      <alignment horizontal="left" vertical="top"/>
    </xf>
    <xf numFmtId="3" fontId="59" fillId="0" borderId="27" xfId="52" applyNumberFormat="1" applyFont="1" applyFill="1" applyBorder="1" applyAlignment="1">
      <alignment horizontal="right" vertical="top"/>
    </xf>
    <xf numFmtId="3" fontId="59" fillId="0" borderId="27" xfId="67" applyNumberFormat="1" applyFont="1" applyFill="1" applyBorder="1" applyAlignment="1">
      <alignment horizontal="right" vertical="top"/>
      <protection/>
    </xf>
    <xf numFmtId="3" fontId="3" fillId="0" borderId="27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vertical="top"/>
    </xf>
    <xf numFmtId="201" fontId="4" fillId="34" borderId="10" xfId="0" applyNumberFormat="1" applyFont="1" applyFill="1" applyBorder="1" applyAlignment="1">
      <alignment vertical="top"/>
    </xf>
    <xf numFmtId="201" fontId="4" fillId="34" borderId="10" xfId="45" applyNumberFormat="1" applyFont="1" applyFill="1" applyBorder="1" applyAlignment="1">
      <alignment vertical="top"/>
    </xf>
    <xf numFmtId="201" fontId="4" fillId="34" borderId="10" xfId="45" applyNumberFormat="1" applyFont="1" applyFill="1" applyBorder="1" applyAlignment="1">
      <alignment horizontal="center" vertical="top"/>
    </xf>
    <xf numFmtId="201" fontId="4" fillId="34" borderId="10" xfId="45" applyNumberFormat="1" applyFont="1" applyFill="1" applyBorder="1" applyAlignment="1">
      <alignment horizontal="center" vertical="top" wrapText="1"/>
    </xf>
    <xf numFmtId="199" fontId="12" fillId="0" borderId="18" xfId="45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/>
    </xf>
    <xf numFmtId="0" fontId="15" fillId="0" borderId="18" xfId="0" applyFont="1" applyFill="1" applyBorder="1" applyAlignment="1">
      <alignment horizontal="left" vertical="top"/>
    </xf>
    <xf numFmtId="0" fontId="59" fillId="0" borderId="18" xfId="67" applyFont="1" applyFill="1" applyBorder="1" applyAlignment="1">
      <alignment horizontal="left" vertical="top"/>
      <protection/>
    </xf>
    <xf numFmtId="3" fontId="59" fillId="0" borderId="18" xfId="67" applyNumberFormat="1" applyFont="1" applyFill="1" applyBorder="1" applyAlignment="1">
      <alignment vertical="top"/>
      <protection/>
    </xf>
    <xf numFmtId="0" fontId="3" fillId="0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/>
    </xf>
    <xf numFmtId="199" fontId="3" fillId="0" borderId="18" xfId="45" applyNumberFormat="1" applyFont="1" applyBorder="1" applyAlignment="1">
      <alignment horizontal="right" vertical="top"/>
    </xf>
    <xf numFmtId="0" fontId="4" fillId="5" borderId="18" xfId="69" applyFont="1" applyFill="1" applyBorder="1" applyAlignment="1">
      <alignment horizontal="left" vertical="top" wrapText="1"/>
      <protection/>
    </xf>
    <xf numFmtId="0" fontId="4" fillId="5" borderId="18" xfId="73" applyFont="1" applyFill="1" applyBorder="1" applyAlignment="1" applyProtection="1">
      <alignment vertical="top" wrapText="1"/>
      <protection locked="0"/>
    </xf>
    <xf numFmtId="199" fontId="21" fillId="5" borderId="18" xfId="69" applyNumberFormat="1" applyFont="1" applyFill="1" applyBorder="1" applyAlignment="1">
      <alignment vertical="top"/>
      <protection/>
    </xf>
    <xf numFmtId="0" fontId="21" fillId="5" borderId="18" xfId="73" applyFont="1" applyFill="1" applyBorder="1" applyAlignment="1" applyProtection="1">
      <alignment vertical="top" wrapText="1"/>
      <protection locked="0"/>
    </xf>
    <xf numFmtId="49" fontId="10" fillId="5" borderId="18" xfId="63" applyNumberFormat="1" applyFont="1" applyFill="1" applyBorder="1" applyAlignment="1">
      <alignment horizontal="center" vertical="top"/>
      <protection/>
    </xf>
    <xf numFmtId="0" fontId="10" fillId="5" borderId="18" xfId="63" applyFont="1" applyFill="1" applyBorder="1" applyAlignment="1">
      <alignment horizontal="center" vertical="top" wrapText="1"/>
      <protection/>
    </xf>
    <xf numFmtId="199" fontId="22" fillId="5" borderId="18" xfId="45" applyNumberFormat="1" applyFont="1" applyFill="1" applyBorder="1" applyAlignment="1">
      <alignment horizontal="center" vertical="top" wrapText="1"/>
    </xf>
    <xf numFmtId="0" fontId="10" fillId="0" borderId="12" xfId="63" applyFont="1" applyFill="1" applyBorder="1" applyAlignment="1">
      <alignment horizontal="right" vertical="top" wrapText="1"/>
      <protection/>
    </xf>
    <xf numFmtId="0" fontId="10" fillId="0" borderId="0" xfId="63" applyFont="1" applyAlignment="1">
      <alignment horizontal="right" vertical="top"/>
      <protection/>
    </xf>
    <xf numFmtId="0" fontId="3" fillId="0" borderId="17" xfId="0" applyFont="1" applyFill="1" applyBorder="1" applyAlignment="1">
      <alignment vertical="top" wrapText="1"/>
    </xf>
    <xf numFmtId="199" fontId="10" fillId="0" borderId="17" xfId="45" applyNumberFormat="1" applyFont="1" applyFill="1" applyBorder="1" applyAlignment="1">
      <alignment horizontal="right" vertical="top"/>
    </xf>
    <xf numFmtId="199" fontId="10" fillId="0" borderId="17" xfId="45" applyNumberFormat="1" applyFont="1" applyFill="1" applyBorder="1" applyAlignment="1">
      <alignment horizontal="right" vertical="top" wrapText="1"/>
    </xf>
    <xf numFmtId="49" fontId="10" fillId="0" borderId="17" xfId="45" applyNumberFormat="1" applyFont="1" applyFill="1" applyBorder="1" applyAlignment="1">
      <alignment horizontal="center" vertical="top"/>
    </xf>
    <xf numFmtId="199" fontId="22" fillId="0" borderId="17" xfId="45" applyNumberFormat="1" applyFont="1" applyFill="1" applyBorder="1" applyAlignment="1">
      <alignment horizontal="center" vertical="top" wrapText="1"/>
    </xf>
    <xf numFmtId="199" fontId="10" fillId="0" borderId="13" xfId="45" applyNumberFormat="1" applyFont="1" applyFill="1" applyBorder="1" applyAlignment="1">
      <alignment horizontal="right" vertical="top" wrapText="1"/>
    </xf>
    <xf numFmtId="199" fontId="10" fillId="0" borderId="0" xfId="45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199" fontId="10" fillId="0" borderId="18" xfId="45" applyNumberFormat="1" applyFont="1" applyFill="1" applyBorder="1" applyAlignment="1">
      <alignment horizontal="right" vertical="top"/>
    </xf>
    <xf numFmtId="199" fontId="10" fillId="0" borderId="18" xfId="45" applyNumberFormat="1" applyFont="1" applyFill="1" applyBorder="1" applyAlignment="1">
      <alignment horizontal="right" vertical="top" wrapText="1"/>
    </xf>
    <xf numFmtId="49" fontId="10" fillId="0" borderId="18" xfId="45" applyNumberFormat="1" applyFont="1" applyFill="1" applyBorder="1" applyAlignment="1">
      <alignment horizontal="center" vertical="top"/>
    </xf>
    <xf numFmtId="199" fontId="22" fillId="0" borderId="18" xfId="45" applyNumberFormat="1" applyFont="1" applyFill="1" applyBorder="1" applyAlignment="1">
      <alignment horizontal="center" vertical="top" wrapText="1"/>
    </xf>
    <xf numFmtId="199" fontId="10" fillId="0" borderId="18" xfId="45" applyNumberFormat="1" applyFont="1" applyFill="1" applyBorder="1" applyAlignment="1">
      <alignment vertical="top"/>
    </xf>
    <xf numFmtId="199" fontId="10" fillId="0" borderId="18" xfId="45" applyNumberFormat="1" applyFont="1" applyFill="1" applyBorder="1" applyAlignment="1">
      <alignment vertical="top" wrapText="1"/>
    </xf>
    <xf numFmtId="199" fontId="10" fillId="0" borderId="18" xfId="45" applyNumberFormat="1" applyFont="1" applyFill="1" applyBorder="1" applyAlignment="1">
      <alignment horizontal="center" vertical="top"/>
    </xf>
    <xf numFmtId="199" fontId="10" fillId="0" borderId="13" xfId="45" applyNumberFormat="1" applyFont="1" applyFill="1" applyBorder="1" applyAlignment="1">
      <alignment horizontal="center" vertical="top" wrapText="1"/>
    </xf>
    <xf numFmtId="199" fontId="10" fillId="0" borderId="0" xfId="45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199" fontId="10" fillId="0" borderId="13" xfId="45" applyNumberFormat="1" applyFont="1" applyFill="1" applyBorder="1" applyAlignment="1">
      <alignment vertical="top" wrapText="1"/>
    </xf>
    <xf numFmtId="199" fontId="10" fillId="0" borderId="18" xfId="45" applyNumberFormat="1" applyFont="1" applyFill="1" applyBorder="1" applyAlignment="1">
      <alignment horizontal="center" vertical="top" wrapText="1"/>
    </xf>
    <xf numFmtId="199" fontId="10" fillId="0" borderId="18" xfId="45" applyNumberFormat="1" applyFont="1" applyFill="1" applyBorder="1" applyAlignment="1">
      <alignment horizontal="left" vertical="top" wrapText="1"/>
    </xf>
    <xf numFmtId="3" fontId="10" fillId="0" borderId="18" xfId="63" applyNumberFormat="1" applyFont="1" applyFill="1" applyBorder="1" applyAlignment="1">
      <alignment vertical="top"/>
      <protection/>
    </xf>
    <xf numFmtId="0" fontId="10" fillId="0" borderId="18" xfId="63" applyFont="1" applyFill="1" applyBorder="1" applyAlignment="1">
      <alignment vertical="top" wrapText="1"/>
      <protection/>
    </xf>
    <xf numFmtId="49" fontId="10" fillId="0" borderId="18" xfId="63" applyNumberFormat="1" applyFont="1" applyFill="1" applyBorder="1" applyAlignment="1">
      <alignment horizontal="center" vertical="top"/>
      <protection/>
    </xf>
    <xf numFmtId="0" fontId="10" fillId="0" borderId="18" xfId="63" applyFont="1" applyFill="1" applyBorder="1" applyAlignment="1">
      <alignment vertical="top"/>
      <protection/>
    </xf>
    <xf numFmtId="0" fontId="10" fillId="0" borderId="12" xfId="63" applyFont="1" applyFill="1" applyBorder="1" applyAlignment="1">
      <alignment vertical="top" wrapText="1"/>
      <protection/>
    </xf>
    <xf numFmtId="49" fontId="3" fillId="0" borderId="18" xfId="73" applyNumberFormat="1" applyFont="1" applyFill="1" applyBorder="1" applyAlignment="1" applyProtection="1">
      <alignment vertical="top" wrapText="1"/>
      <protection locked="0"/>
    </xf>
    <xf numFmtId="49" fontId="3" fillId="0" borderId="18" xfId="73" applyNumberFormat="1" applyFont="1" applyFill="1" applyBorder="1" applyAlignment="1" applyProtection="1">
      <alignment horizontal="left" vertical="top"/>
      <protection locked="0"/>
    </xf>
    <xf numFmtId="0" fontId="10" fillId="0" borderId="0" xfId="63" applyFont="1" applyFill="1" applyAlignment="1">
      <alignment vertical="top"/>
      <protection/>
    </xf>
    <xf numFmtId="0" fontId="3" fillId="0" borderId="18" xfId="69" applyFont="1" applyFill="1" applyBorder="1" applyAlignment="1">
      <alignment horizontal="left" vertical="top" wrapText="1"/>
      <protection/>
    </xf>
    <xf numFmtId="43" fontId="10" fillId="0" borderId="18" xfId="45" applyFont="1" applyFill="1" applyBorder="1" applyAlignment="1">
      <alignment vertical="top" wrapText="1"/>
    </xf>
    <xf numFmtId="49" fontId="10" fillId="0" borderId="18" xfId="63" applyNumberFormat="1" applyFont="1" applyFill="1" applyBorder="1" applyAlignment="1">
      <alignment horizontal="center" vertical="top" wrapText="1"/>
      <protection/>
    </xf>
    <xf numFmtId="0" fontId="21" fillId="0" borderId="12" xfId="63" applyFont="1" applyFill="1" applyBorder="1" applyAlignment="1">
      <alignment horizontal="center" vertical="top" wrapText="1"/>
      <protection/>
    </xf>
    <xf numFmtId="0" fontId="21" fillId="0" borderId="0" xfId="63" applyFont="1" applyFill="1" applyAlignment="1">
      <alignment vertical="top"/>
      <protection/>
    </xf>
    <xf numFmtId="0" fontId="21" fillId="0" borderId="0" xfId="63" applyFont="1" applyAlignment="1">
      <alignment vertical="top"/>
      <protection/>
    </xf>
    <xf numFmtId="0" fontId="59" fillId="0" borderId="33" xfId="0" applyFont="1" applyFill="1" applyBorder="1" applyAlignment="1">
      <alignment vertical="top" wrapText="1"/>
    </xf>
    <xf numFmtId="0" fontId="3" fillId="0" borderId="18" xfId="63" applyFont="1" applyFill="1" applyBorder="1" applyAlignment="1">
      <alignment vertical="top" wrapText="1"/>
      <protection/>
    </xf>
    <xf numFmtId="0" fontId="4" fillId="34" borderId="10" xfId="63" applyFont="1" applyFill="1" applyBorder="1" applyAlignment="1">
      <alignment vertical="top" wrapText="1"/>
      <protection/>
    </xf>
    <xf numFmtId="199" fontId="21" fillId="34" borderId="10" xfId="63" applyNumberFormat="1" applyFont="1" applyFill="1" applyBorder="1" applyAlignment="1">
      <alignment vertical="top"/>
      <protection/>
    </xf>
    <xf numFmtId="199" fontId="21" fillId="34" borderId="10" xfId="45" applyNumberFormat="1" applyFont="1" applyFill="1" applyBorder="1" applyAlignment="1">
      <alignment vertical="top"/>
    </xf>
    <xf numFmtId="0" fontId="21" fillId="34" borderId="10" xfId="63" applyFont="1" applyFill="1" applyBorder="1" applyAlignment="1">
      <alignment vertical="top"/>
      <protection/>
    </xf>
    <xf numFmtId="49" fontId="21" fillId="34" borderId="10" xfId="63" applyNumberFormat="1" applyFont="1" applyFill="1" applyBorder="1" applyAlignment="1">
      <alignment horizontal="center" vertical="top"/>
      <protection/>
    </xf>
    <xf numFmtId="0" fontId="21" fillId="34" borderId="10" xfId="63" applyFont="1" applyFill="1" applyBorder="1" applyAlignment="1">
      <alignment horizontal="center" vertical="top" wrapText="1"/>
      <protection/>
    </xf>
    <xf numFmtId="0" fontId="21" fillId="34" borderId="10" xfId="63" applyFont="1" applyFill="1" applyBorder="1" applyAlignment="1">
      <alignment horizontal="center" vertical="top"/>
      <protection/>
    </xf>
    <xf numFmtId="0" fontId="72" fillId="0" borderId="17" xfId="61" applyFont="1" applyBorder="1" applyAlignment="1">
      <alignment horizontal="left" vertical="top" wrapText="1"/>
      <protection/>
    </xf>
    <xf numFmtId="3" fontId="72" fillId="0" borderId="17" xfId="61" applyNumberFormat="1" applyFont="1" applyBorder="1" applyAlignment="1">
      <alignment horizontal="right" vertical="top"/>
      <protection/>
    </xf>
    <xf numFmtId="37" fontId="72" fillId="0" borderId="17" xfId="61" applyNumberFormat="1" applyFont="1" applyBorder="1" applyAlignment="1">
      <alignment horizontal="right" vertical="top" wrapText="1"/>
      <protection/>
    </xf>
    <xf numFmtId="49" fontId="72" fillId="0" borderId="17" xfId="61" applyNumberFormat="1" applyFont="1" applyBorder="1" applyAlignment="1">
      <alignment horizontal="center" vertical="top"/>
      <protection/>
    </xf>
    <xf numFmtId="0" fontId="72" fillId="0" borderId="17" xfId="61" applyFont="1" applyBorder="1" applyAlignment="1">
      <alignment horizontal="right" vertical="top"/>
      <protection/>
    </xf>
    <xf numFmtId="37" fontId="79" fillId="0" borderId="17" xfId="61" applyNumberFormat="1" applyFont="1" applyBorder="1" applyAlignment="1">
      <alignment horizontal="center" vertical="top" wrapText="1"/>
      <protection/>
    </xf>
    <xf numFmtId="0" fontId="80" fillId="0" borderId="10" xfId="61" applyFont="1" applyFill="1" applyBorder="1" applyAlignment="1">
      <alignment horizontal="center" vertical="top" wrapText="1"/>
      <protection/>
    </xf>
    <xf numFmtId="3" fontId="72" fillId="0" borderId="18" xfId="61" applyNumberFormat="1" applyFont="1" applyBorder="1" applyAlignment="1">
      <alignment horizontal="right" vertical="top"/>
      <protection/>
    </xf>
    <xf numFmtId="3" fontId="72" fillId="0" borderId="18" xfId="61" applyNumberFormat="1" applyFont="1" applyBorder="1" applyAlignment="1">
      <alignment vertical="top"/>
      <protection/>
    </xf>
    <xf numFmtId="37" fontId="72" fillId="0" borderId="18" xfId="61" applyNumberFormat="1" applyFont="1" applyBorder="1" applyAlignment="1">
      <alignment vertical="top" wrapText="1"/>
      <protection/>
    </xf>
    <xf numFmtId="49" fontId="72" fillId="0" borderId="18" xfId="61" applyNumberFormat="1" applyFont="1" applyBorder="1" applyAlignment="1">
      <alignment horizontal="center" vertical="top"/>
      <protection/>
    </xf>
    <xf numFmtId="0" fontId="72" fillId="0" borderId="18" xfId="61" applyFont="1" applyBorder="1" applyAlignment="1">
      <alignment vertical="top"/>
      <protection/>
    </xf>
    <xf numFmtId="37" fontId="79" fillId="0" borderId="18" xfId="61" applyNumberFormat="1" applyFont="1" applyBorder="1" applyAlignment="1">
      <alignment horizontal="center" vertical="top" wrapText="1"/>
      <protection/>
    </xf>
    <xf numFmtId="0" fontId="80" fillId="0" borderId="10" xfId="61" applyFont="1" applyFill="1" applyBorder="1" applyAlignment="1">
      <alignment horizontal="right" vertical="top" wrapText="1"/>
      <protection/>
    </xf>
    <xf numFmtId="0" fontId="80" fillId="0" borderId="0" xfId="61" applyFont="1" applyAlignment="1">
      <alignment horizontal="right" vertical="top"/>
      <protection/>
    </xf>
    <xf numFmtId="0" fontId="72" fillId="0" borderId="18" xfId="61" applyFont="1" applyBorder="1" applyAlignment="1">
      <alignment horizontal="left" vertical="top" wrapText="1"/>
      <protection/>
    </xf>
    <xf numFmtId="37" fontId="72" fillId="0" borderId="18" xfId="61" applyNumberFormat="1" applyFont="1" applyBorder="1" applyAlignment="1">
      <alignment horizontal="right" vertical="top" wrapText="1"/>
      <protection/>
    </xf>
    <xf numFmtId="0" fontId="72" fillId="0" borderId="18" xfId="61" applyFont="1" applyBorder="1" applyAlignment="1">
      <alignment horizontal="right" vertical="top"/>
      <protection/>
    </xf>
    <xf numFmtId="0" fontId="72" fillId="0" borderId="27" xfId="61" applyFont="1" applyBorder="1" applyAlignment="1">
      <alignment horizontal="left" vertical="top" wrapText="1"/>
      <protection/>
    </xf>
    <xf numFmtId="3" fontId="72" fillId="0" borderId="27" xfId="61" applyNumberFormat="1" applyFont="1" applyBorder="1" applyAlignment="1">
      <alignment horizontal="right" vertical="top"/>
      <protection/>
    </xf>
    <xf numFmtId="37" fontId="72" fillId="0" borderId="27" xfId="61" applyNumberFormat="1" applyFont="1" applyBorder="1" applyAlignment="1">
      <alignment horizontal="right" vertical="top" wrapText="1"/>
      <protection/>
    </xf>
    <xf numFmtId="49" fontId="72" fillId="0" borderId="27" xfId="61" applyNumberFormat="1" applyFont="1" applyBorder="1" applyAlignment="1">
      <alignment horizontal="center" vertical="top"/>
      <protection/>
    </xf>
    <xf numFmtId="0" fontId="72" fillId="0" borderId="27" xfId="61" applyFont="1" applyBorder="1" applyAlignment="1">
      <alignment horizontal="right" vertical="top"/>
      <protection/>
    </xf>
    <xf numFmtId="37" fontId="79" fillId="0" borderId="27" xfId="61" applyNumberFormat="1" applyFont="1" applyBorder="1" applyAlignment="1">
      <alignment horizontal="center" vertical="top" wrapText="1"/>
      <protection/>
    </xf>
    <xf numFmtId="0" fontId="72" fillId="0" borderId="30" xfId="61" applyFont="1" applyBorder="1" applyAlignment="1">
      <alignment horizontal="left" vertical="top" wrapText="1"/>
      <protection/>
    </xf>
    <xf numFmtId="0" fontId="74" fillId="0" borderId="30" xfId="61" applyFont="1" applyBorder="1" applyAlignment="1">
      <alignment horizontal="left" vertical="top" wrapText="1"/>
      <protection/>
    </xf>
    <xf numFmtId="3" fontId="72" fillId="0" borderId="30" xfId="61" applyNumberFormat="1" applyFont="1" applyBorder="1" applyAlignment="1">
      <alignment horizontal="right" vertical="top"/>
      <protection/>
    </xf>
    <xf numFmtId="37" fontId="72" fillId="0" borderId="30" xfId="61" applyNumberFormat="1" applyFont="1" applyBorder="1" applyAlignment="1">
      <alignment horizontal="right" vertical="top" wrapText="1"/>
      <protection/>
    </xf>
    <xf numFmtId="49" fontId="72" fillId="0" borderId="30" xfId="61" applyNumberFormat="1" applyFont="1" applyBorder="1" applyAlignment="1">
      <alignment horizontal="center" vertical="top"/>
      <protection/>
    </xf>
    <xf numFmtId="0" fontId="72" fillId="0" borderId="30" xfId="61" applyFont="1" applyBorder="1" applyAlignment="1">
      <alignment horizontal="right" vertical="top"/>
      <protection/>
    </xf>
    <xf numFmtId="37" fontId="79" fillId="0" borderId="30" xfId="61" applyNumberFormat="1" applyFont="1" applyBorder="1" applyAlignment="1">
      <alignment horizontal="center" vertical="top" wrapText="1"/>
      <protection/>
    </xf>
    <xf numFmtId="0" fontId="72" fillId="0" borderId="31" xfId="61" applyFont="1" applyBorder="1" applyAlignment="1">
      <alignment horizontal="left" vertical="top" wrapText="1"/>
      <protection/>
    </xf>
    <xf numFmtId="0" fontId="74" fillId="0" borderId="31" xfId="61" applyFont="1" applyBorder="1" applyAlignment="1">
      <alignment horizontal="left" vertical="top" wrapText="1"/>
      <protection/>
    </xf>
    <xf numFmtId="3" fontId="72" fillId="0" borderId="31" xfId="61" applyNumberFormat="1" applyFont="1" applyBorder="1" applyAlignment="1">
      <alignment horizontal="right" vertical="top"/>
      <protection/>
    </xf>
    <xf numFmtId="37" fontId="72" fillId="0" borderId="31" xfId="61" applyNumberFormat="1" applyFont="1" applyBorder="1" applyAlignment="1">
      <alignment horizontal="right" vertical="top" wrapText="1"/>
      <protection/>
    </xf>
    <xf numFmtId="49" fontId="72" fillId="0" borderId="31" xfId="61" applyNumberFormat="1" applyFont="1" applyBorder="1" applyAlignment="1">
      <alignment horizontal="center" vertical="top"/>
      <protection/>
    </xf>
    <xf numFmtId="0" fontId="72" fillId="0" borderId="31" xfId="61" applyFont="1" applyBorder="1" applyAlignment="1">
      <alignment horizontal="right" vertical="top"/>
      <protection/>
    </xf>
    <xf numFmtId="37" fontId="79" fillId="0" borderId="31" xfId="61" applyNumberFormat="1" applyFont="1" applyBorder="1" applyAlignment="1">
      <alignment horizontal="center" vertical="top" wrapText="1"/>
      <protection/>
    </xf>
    <xf numFmtId="0" fontId="72" fillId="0" borderId="17" xfId="61" applyFont="1" applyBorder="1" applyAlignment="1">
      <alignment vertical="top" wrapText="1"/>
      <protection/>
    </xf>
    <xf numFmtId="0" fontId="72" fillId="0" borderId="17" xfId="61" applyFont="1" applyBorder="1" applyAlignment="1">
      <alignment vertical="top"/>
      <protection/>
    </xf>
    <xf numFmtId="3" fontId="72" fillId="0" borderId="17" xfId="61" applyNumberFormat="1" applyFont="1" applyBorder="1" applyAlignment="1">
      <alignment vertical="top"/>
      <protection/>
    </xf>
    <xf numFmtId="0" fontId="81" fillId="0" borderId="29" xfId="61" applyFont="1" applyBorder="1" applyAlignment="1">
      <alignment vertical="top" wrapText="1"/>
      <protection/>
    </xf>
    <xf numFmtId="0" fontId="80" fillId="0" borderId="29" xfId="61" applyFont="1" applyBorder="1" applyAlignment="1">
      <alignment horizontal="left" vertical="top" wrapText="1"/>
      <protection/>
    </xf>
    <xf numFmtId="3" fontId="81" fillId="0" borderId="29" xfId="61" applyNumberFormat="1" applyFont="1" applyBorder="1" applyAlignment="1">
      <alignment vertical="top"/>
      <protection/>
    </xf>
    <xf numFmtId="3" fontId="80" fillId="0" borderId="29" xfId="61" applyNumberFormat="1" applyFont="1" applyBorder="1" applyAlignment="1">
      <alignment vertical="top"/>
      <protection/>
    </xf>
    <xf numFmtId="0" fontId="80" fillId="0" borderId="29" xfId="61" applyFont="1" applyBorder="1" applyAlignment="1">
      <alignment horizontal="center" vertical="top"/>
      <protection/>
    </xf>
    <xf numFmtId="49" fontId="80" fillId="0" borderId="29" xfId="61" applyNumberFormat="1" applyFont="1" applyBorder="1" applyAlignment="1">
      <alignment horizontal="center" vertical="top" wrapText="1"/>
      <protection/>
    </xf>
    <xf numFmtId="0" fontId="80" fillId="0" borderId="29" xfId="61" applyFont="1" applyBorder="1" applyAlignment="1">
      <alignment vertical="top"/>
      <protection/>
    </xf>
    <xf numFmtId="199" fontId="80" fillId="0" borderId="29" xfId="45" applyNumberFormat="1" applyFont="1" applyBorder="1" applyAlignment="1">
      <alignment horizontal="center" vertical="top" wrapText="1"/>
    </xf>
    <xf numFmtId="0" fontId="81" fillId="0" borderId="18" xfId="61" applyFont="1" applyBorder="1" applyAlignment="1">
      <alignment horizontal="left" vertical="top" wrapText="1"/>
      <protection/>
    </xf>
    <xf numFmtId="0" fontId="80" fillId="0" borderId="18" xfId="61" applyFont="1" applyBorder="1" applyAlignment="1">
      <alignment vertical="top" wrapText="1"/>
      <protection/>
    </xf>
    <xf numFmtId="3" fontId="80" fillId="0" borderId="18" xfId="61" applyNumberFormat="1" applyFont="1" applyBorder="1" applyAlignment="1">
      <alignment horizontal="right" vertical="top"/>
      <protection/>
    </xf>
    <xf numFmtId="0" fontId="80" fillId="0" borderId="18" xfId="61" applyFont="1" applyFill="1" applyBorder="1" applyAlignment="1">
      <alignment horizontal="right" vertical="top" wrapText="1"/>
      <protection/>
    </xf>
    <xf numFmtId="49" fontId="80" fillId="0" borderId="18" xfId="61" applyNumberFormat="1" applyFont="1" applyBorder="1" applyAlignment="1">
      <alignment horizontal="center" vertical="top"/>
      <protection/>
    </xf>
    <xf numFmtId="0" fontId="80" fillId="0" borderId="18" xfId="61" applyFont="1" applyBorder="1" applyAlignment="1">
      <alignment horizontal="right" vertical="top"/>
      <protection/>
    </xf>
    <xf numFmtId="199" fontId="82" fillId="0" borderId="18" xfId="45" applyNumberFormat="1" applyFont="1" applyBorder="1" applyAlignment="1">
      <alignment horizontal="center" vertical="top" wrapText="1"/>
    </xf>
    <xf numFmtId="3" fontId="80" fillId="0" borderId="18" xfId="61" applyNumberFormat="1" applyFont="1" applyBorder="1" applyAlignment="1">
      <alignment vertical="top"/>
      <protection/>
    </xf>
    <xf numFmtId="0" fontId="80" fillId="0" borderId="18" xfId="61" applyFont="1" applyBorder="1" applyAlignment="1">
      <alignment vertical="top"/>
      <protection/>
    </xf>
    <xf numFmtId="0" fontId="80" fillId="0" borderId="18" xfId="61" applyFont="1" applyFill="1" applyBorder="1" applyAlignment="1">
      <alignment vertical="top" wrapText="1"/>
      <protection/>
    </xf>
    <xf numFmtId="0" fontId="80" fillId="0" borderId="18" xfId="61" applyFont="1" applyBorder="1" applyAlignment="1">
      <alignment horizontal="left" vertical="top" wrapText="1"/>
      <protection/>
    </xf>
    <xf numFmtId="3" fontId="81" fillId="0" borderId="18" xfId="61" applyNumberFormat="1" applyFont="1" applyBorder="1" applyAlignment="1">
      <alignment horizontal="right" vertical="top"/>
      <protection/>
    </xf>
    <xf numFmtId="0" fontId="74" fillId="0" borderId="18" xfId="61" applyFont="1" applyBorder="1" applyAlignment="1">
      <alignment vertical="top" wrapText="1"/>
      <protection/>
    </xf>
    <xf numFmtId="0" fontId="80" fillId="0" borderId="12" xfId="61" applyFont="1" applyFill="1" applyBorder="1" applyAlignment="1">
      <alignment horizontal="right" vertical="top" wrapText="1"/>
      <protection/>
    </xf>
    <xf numFmtId="0" fontId="3" fillId="0" borderId="18" xfId="61" applyFont="1" applyBorder="1" applyAlignment="1">
      <alignment horizontal="left" vertical="top"/>
      <protection/>
    </xf>
    <xf numFmtId="0" fontId="4" fillId="0" borderId="18" xfId="61" applyFont="1" applyBorder="1" applyAlignment="1">
      <alignment horizontal="left" vertical="top" wrapText="1"/>
      <protection/>
    </xf>
    <xf numFmtId="0" fontId="80" fillId="0" borderId="12" xfId="61" applyFont="1" applyFill="1" applyBorder="1" applyAlignment="1">
      <alignment horizontal="center" vertical="top" wrapText="1"/>
      <protection/>
    </xf>
    <xf numFmtId="0" fontId="80" fillId="0" borderId="0" xfId="61" applyFont="1" applyAlignment="1">
      <alignment vertical="top"/>
      <protection/>
    </xf>
    <xf numFmtId="0" fontId="80" fillId="0" borderId="11" xfId="61" applyFont="1" applyBorder="1" applyAlignment="1">
      <alignment vertical="top" wrapText="1"/>
      <protection/>
    </xf>
    <xf numFmtId="3" fontId="80" fillId="0" borderId="11" xfId="61" applyNumberFormat="1" applyFont="1" applyBorder="1" applyAlignment="1">
      <alignment horizontal="right" vertical="top"/>
      <protection/>
    </xf>
    <xf numFmtId="0" fontId="80" fillId="0" borderId="11" xfId="61" applyFont="1" applyFill="1" applyBorder="1" applyAlignment="1">
      <alignment horizontal="right" vertical="top" wrapText="1"/>
      <protection/>
    </xf>
    <xf numFmtId="49" fontId="80" fillId="0" borderId="11" xfId="61" applyNumberFormat="1" applyFont="1" applyBorder="1" applyAlignment="1">
      <alignment horizontal="center" vertical="top"/>
      <protection/>
    </xf>
    <xf numFmtId="0" fontId="80" fillId="0" borderId="11" xfId="61" applyFont="1" applyBorder="1" applyAlignment="1">
      <alignment horizontal="right" vertical="top"/>
      <protection/>
    </xf>
    <xf numFmtId="199" fontId="82" fillId="0" borderId="11" xfId="45" applyNumberFormat="1" applyFont="1" applyBorder="1" applyAlignment="1">
      <alignment horizontal="center" vertical="top" wrapText="1"/>
    </xf>
    <xf numFmtId="0" fontId="83" fillId="5" borderId="10" xfId="61" applyFont="1" applyFill="1" applyBorder="1" applyAlignment="1">
      <alignment horizontal="left" vertical="top"/>
      <protection/>
    </xf>
    <xf numFmtId="0" fontId="83" fillId="5" borderId="10" xfId="61" applyFont="1" applyFill="1" applyBorder="1" applyAlignment="1">
      <alignment horizontal="left" vertical="top" wrapText="1"/>
      <protection/>
    </xf>
    <xf numFmtId="3" fontId="83" fillId="5" borderId="10" xfId="61" applyNumberFormat="1" applyFont="1" applyFill="1" applyBorder="1" applyAlignment="1">
      <alignment vertical="top"/>
      <protection/>
    </xf>
    <xf numFmtId="49" fontId="83" fillId="5" borderId="10" xfId="61" applyNumberFormat="1" applyFont="1" applyFill="1" applyBorder="1" applyAlignment="1">
      <alignment horizontal="center" vertical="top"/>
      <protection/>
    </xf>
    <xf numFmtId="0" fontId="72" fillId="5" borderId="10" xfId="61" applyFont="1" applyFill="1" applyBorder="1" applyAlignment="1">
      <alignment horizontal="center" vertical="top" wrapText="1"/>
      <protection/>
    </xf>
    <xf numFmtId="0" fontId="72" fillId="5" borderId="10" xfId="61" applyFont="1" applyFill="1" applyBorder="1" applyAlignment="1">
      <alignment horizontal="center" vertical="top"/>
      <protection/>
    </xf>
    <xf numFmtId="0" fontId="4" fillId="33" borderId="10" xfId="61" applyFont="1" applyFill="1" applyBorder="1" applyAlignment="1">
      <alignment horizontal="center" vertical="top"/>
      <protection/>
    </xf>
    <xf numFmtId="0" fontId="4" fillId="0" borderId="0" xfId="61" applyFont="1" applyAlignment="1">
      <alignment vertical="top"/>
      <protection/>
    </xf>
    <xf numFmtId="0" fontId="3" fillId="35" borderId="10" xfId="61" applyFont="1" applyFill="1" applyBorder="1" applyAlignment="1">
      <alignment vertical="top"/>
      <protection/>
    </xf>
    <xf numFmtId="49" fontId="3" fillId="35" borderId="10" xfId="61" applyNumberFormat="1" applyFont="1" applyFill="1" applyBorder="1" applyAlignment="1">
      <alignment horizontal="center" vertical="top"/>
      <protection/>
    </xf>
    <xf numFmtId="0" fontId="3" fillId="35" borderId="10" xfId="61" applyFont="1" applyFill="1" applyBorder="1" applyAlignment="1">
      <alignment horizontal="center" vertical="top"/>
      <protection/>
    </xf>
    <xf numFmtId="0" fontId="3" fillId="0" borderId="0" xfId="61" applyFont="1" applyAlignment="1">
      <alignment horizontal="center" vertical="top"/>
      <protection/>
    </xf>
    <xf numFmtId="0" fontId="3" fillId="0" borderId="0" xfId="61" applyFont="1" applyAlignment="1">
      <alignment vertical="top"/>
      <protection/>
    </xf>
    <xf numFmtId="0" fontId="12" fillId="0" borderId="10" xfId="38" applyFont="1" applyFill="1" applyBorder="1" applyAlignment="1">
      <alignment horizontal="left" vertical="top" wrapText="1"/>
      <protection/>
    </xf>
    <xf numFmtId="0" fontId="3" fillId="36" borderId="10" xfId="61" applyFont="1" applyFill="1" applyBorder="1" applyAlignment="1">
      <alignment horizontal="left" vertical="top" wrapText="1"/>
      <protection/>
    </xf>
    <xf numFmtId="3" fontId="3" fillId="0" borderId="10" xfId="61" applyNumberFormat="1" applyFont="1" applyBorder="1" applyAlignment="1">
      <alignment vertical="top"/>
      <protection/>
    </xf>
    <xf numFmtId="3" fontId="59" fillId="0" borderId="10" xfId="61" applyNumberFormat="1" applyFont="1" applyBorder="1" applyAlignment="1">
      <alignment vertical="top"/>
      <protection/>
    </xf>
    <xf numFmtId="3" fontId="3" fillId="0" borderId="10" xfId="61" applyNumberFormat="1" applyFont="1" applyBorder="1" applyAlignment="1">
      <alignment horizontal="center" vertical="top"/>
      <protection/>
    </xf>
    <xf numFmtId="49" fontId="3" fillId="0" borderId="10" xfId="61" applyNumberFormat="1" applyFont="1" applyBorder="1" applyAlignment="1">
      <alignment horizontal="center" vertical="top" wrapText="1"/>
      <protection/>
    </xf>
    <xf numFmtId="0" fontId="3" fillId="0" borderId="10" xfId="61" applyFont="1" applyBorder="1" applyAlignment="1">
      <alignment vertical="top"/>
      <protection/>
    </xf>
    <xf numFmtId="199" fontId="20" fillId="0" borderId="10" xfId="45" applyNumberFormat="1" applyFont="1" applyBorder="1" applyAlignment="1">
      <alignment horizontal="center" vertical="top" wrapText="1"/>
    </xf>
    <xf numFmtId="0" fontId="3" fillId="0" borderId="10" xfId="61" applyFont="1" applyBorder="1" applyAlignment="1">
      <alignment horizontal="left" vertical="top"/>
      <protection/>
    </xf>
    <xf numFmtId="3" fontId="74" fillId="0" borderId="10" xfId="61" applyNumberFormat="1" applyFont="1" applyBorder="1" applyAlignment="1">
      <alignment horizontal="left" vertical="top"/>
      <protection/>
    </xf>
    <xf numFmtId="3" fontId="3" fillId="0" borderId="10" xfId="61" applyNumberFormat="1" applyFont="1" applyFill="1" applyBorder="1" applyAlignment="1">
      <alignment vertical="top" wrapText="1"/>
      <protection/>
    </xf>
    <xf numFmtId="49" fontId="3" fillId="0" borderId="10" xfId="61" applyNumberFormat="1" applyFont="1" applyBorder="1" applyAlignment="1">
      <alignment horizontal="center" vertical="top"/>
      <protection/>
    </xf>
    <xf numFmtId="0" fontId="12" fillId="0" borderId="10" xfId="38" applyFont="1" applyFill="1" applyBorder="1" applyAlignment="1">
      <alignment horizontal="left" vertical="top"/>
      <protection/>
    </xf>
    <xf numFmtId="0" fontId="3" fillId="36" borderId="10" xfId="61" applyFont="1" applyFill="1" applyBorder="1" applyAlignment="1">
      <alignment horizontal="left" vertical="top"/>
      <protection/>
    </xf>
    <xf numFmtId="199" fontId="12" fillId="36" borderId="10" xfId="45" applyNumberFormat="1" applyFont="1" applyFill="1" applyBorder="1" applyAlignment="1">
      <alignment horizontal="left" vertical="top"/>
    </xf>
    <xf numFmtId="0" fontId="12" fillId="0" borderId="10" xfId="38" applyFont="1" applyFill="1" applyBorder="1" applyAlignment="1">
      <alignment vertical="top"/>
      <protection/>
    </xf>
    <xf numFmtId="0" fontId="3" fillId="0" borderId="10" xfId="61" applyFont="1" applyBorder="1" applyAlignment="1">
      <alignment vertical="top" wrapText="1"/>
      <protection/>
    </xf>
    <xf numFmtId="0" fontId="3" fillId="0" borderId="10" xfId="61" applyFont="1" applyBorder="1" applyAlignment="1">
      <alignment horizontal="left" vertical="top" wrapText="1"/>
      <protection/>
    </xf>
    <xf numFmtId="199" fontId="4" fillId="36" borderId="10" xfId="61" applyNumberFormat="1" applyFont="1" applyFill="1" applyBorder="1" applyAlignment="1">
      <alignment vertical="top"/>
      <protection/>
    </xf>
    <xf numFmtId="41" fontId="3" fillId="0" borderId="10" xfId="61" applyNumberFormat="1" applyFont="1" applyBorder="1" applyAlignment="1">
      <alignment vertical="top"/>
      <protection/>
    </xf>
    <xf numFmtId="3" fontId="4" fillId="0" borderId="10" xfId="61" applyNumberFormat="1" applyFont="1" applyBorder="1" applyAlignment="1">
      <alignment horizontal="right" vertical="top"/>
      <protection/>
    </xf>
    <xf numFmtId="3" fontId="4" fillId="36" borderId="10" xfId="61" applyNumberFormat="1" applyFont="1" applyFill="1" applyBorder="1" applyAlignment="1">
      <alignment horizontal="right" vertical="top" wrapText="1"/>
      <protection/>
    </xf>
    <xf numFmtId="199" fontId="3" fillId="0" borderId="10" xfId="61" applyNumberFormat="1" applyFont="1" applyBorder="1" applyAlignment="1">
      <alignment horizontal="center" vertical="top" wrapText="1"/>
      <protection/>
    </xf>
    <xf numFmtId="0" fontId="3" fillId="0" borderId="10" xfId="61" applyFont="1" applyBorder="1" applyAlignment="1">
      <alignment horizontal="right" vertical="top"/>
      <protection/>
    </xf>
    <xf numFmtId="199" fontId="9" fillId="0" borderId="10" xfId="45" applyNumberFormat="1" applyFont="1" applyBorder="1" applyAlignment="1">
      <alignment horizontal="center" vertical="top" wrapText="1"/>
    </xf>
    <xf numFmtId="199" fontId="3" fillId="0" borderId="0" xfId="45" applyNumberFormat="1" applyFont="1" applyAlignment="1">
      <alignment horizontal="center" vertical="top"/>
    </xf>
    <xf numFmtId="3" fontId="3" fillId="0" borderId="10" xfId="61" applyNumberFormat="1" applyFont="1" applyBorder="1" applyAlignment="1">
      <alignment horizontal="right" vertical="top"/>
      <protection/>
    </xf>
    <xf numFmtId="41" fontId="3" fillId="0" borderId="10" xfId="61" applyNumberFormat="1" applyFont="1" applyBorder="1" applyAlignment="1">
      <alignment horizontal="right" vertical="top"/>
      <protection/>
    </xf>
    <xf numFmtId="3" fontId="3" fillId="0" borderId="10" xfId="61" applyNumberFormat="1" applyFont="1" applyFill="1" applyBorder="1" applyAlignment="1">
      <alignment horizontal="right" vertical="top" wrapText="1"/>
      <protection/>
    </xf>
    <xf numFmtId="41" fontId="3" fillId="0" borderId="10" xfId="61" applyNumberFormat="1" applyFont="1" applyFill="1" applyBorder="1" applyAlignment="1">
      <alignment vertical="top" wrapText="1"/>
      <protection/>
    </xf>
    <xf numFmtId="43" fontId="3" fillId="0" borderId="10" xfId="45" applyFont="1" applyBorder="1" applyAlignment="1">
      <alignment vertical="top"/>
    </xf>
    <xf numFmtId="199" fontId="3" fillId="36" borderId="10" xfId="61" applyNumberFormat="1" applyFont="1" applyFill="1" applyBorder="1" applyAlignment="1">
      <alignment vertical="top"/>
      <protection/>
    </xf>
    <xf numFmtId="3" fontId="4" fillId="36" borderId="10" xfId="61" applyNumberFormat="1" applyFont="1" applyFill="1" applyBorder="1" applyAlignment="1">
      <alignment horizontal="right" vertical="top"/>
      <protection/>
    </xf>
    <xf numFmtId="199" fontId="9" fillId="0" borderId="10" xfId="45" applyNumberFormat="1" applyFont="1" applyBorder="1" applyAlignment="1">
      <alignment horizontal="center" vertical="top"/>
    </xf>
    <xf numFmtId="0" fontId="4" fillId="35" borderId="10" xfId="61" applyFont="1" applyFill="1" applyBorder="1" applyAlignment="1">
      <alignment horizontal="left" vertical="top" wrapText="1"/>
      <protection/>
    </xf>
    <xf numFmtId="3" fontId="4" fillId="35" borderId="10" xfId="61" applyNumberFormat="1" applyFont="1" applyFill="1" applyBorder="1" applyAlignment="1">
      <alignment vertical="top"/>
      <protection/>
    </xf>
    <xf numFmtId="43" fontId="4" fillId="35" borderId="10" xfId="45" applyFont="1" applyFill="1" applyBorder="1" applyAlignment="1">
      <alignment vertical="top"/>
    </xf>
    <xf numFmtId="199" fontId="9" fillId="35" borderId="10" xfId="45" applyNumberFormat="1" applyFont="1" applyFill="1" applyBorder="1" applyAlignment="1">
      <alignment horizontal="center" vertical="top" wrapText="1"/>
    </xf>
    <xf numFmtId="0" fontId="3" fillId="0" borderId="17" xfId="61" applyFont="1" applyFill="1" applyBorder="1" applyAlignment="1">
      <alignment horizontal="center" vertical="top" wrapText="1"/>
      <protection/>
    </xf>
    <xf numFmtId="0" fontId="3" fillId="0" borderId="18" xfId="61" applyFont="1" applyFill="1" applyBorder="1" applyAlignment="1">
      <alignment horizontal="center" vertical="top" wrapText="1"/>
      <protection/>
    </xf>
    <xf numFmtId="0" fontId="3" fillId="0" borderId="0" xfId="61" applyFont="1" applyAlignment="1">
      <alignment horizontal="right" vertical="top"/>
      <protection/>
    </xf>
    <xf numFmtId="3" fontId="3" fillId="36" borderId="10" xfId="61" applyNumberFormat="1" applyFont="1" applyFill="1" applyBorder="1" applyAlignment="1">
      <alignment horizontal="left" vertical="top"/>
      <protection/>
    </xf>
    <xf numFmtId="199" fontId="3" fillId="0" borderId="10" xfId="45" applyNumberFormat="1" applyFont="1" applyBorder="1" applyAlignment="1">
      <alignment vertical="top"/>
    </xf>
    <xf numFmtId="0" fontId="3" fillId="0" borderId="18" xfId="61" applyFont="1" applyBorder="1" applyAlignment="1">
      <alignment horizontal="center" vertical="top"/>
      <protection/>
    </xf>
    <xf numFmtId="0" fontId="3" fillId="0" borderId="10" xfId="41" applyFont="1" applyFill="1" applyBorder="1" applyAlignment="1">
      <alignment horizontal="left" vertical="top" wrapText="1"/>
      <protection/>
    </xf>
    <xf numFmtId="0" fontId="3" fillId="0" borderId="10" xfId="61" applyFont="1" applyFill="1" applyBorder="1" applyAlignment="1" applyProtection="1">
      <alignment vertical="top" shrinkToFit="1"/>
      <protection locked="0"/>
    </xf>
    <xf numFmtId="0" fontId="3" fillId="0" borderId="10" xfId="61" applyFont="1" applyFill="1" applyBorder="1" applyAlignment="1" applyProtection="1">
      <alignment horizontal="left" vertical="top" wrapText="1"/>
      <protection locked="0"/>
    </xf>
    <xf numFmtId="3" fontId="9" fillId="0" borderId="10" xfId="61" applyNumberFormat="1" applyFont="1" applyBorder="1" applyAlignment="1">
      <alignment horizontal="right" vertical="top"/>
      <protection/>
    </xf>
    <xf numFmtId="3" fontId="7" fillId="36" borderId="10" xfId="61" applyNumberFormat="1" applyFont="1" applyFill="1" applyBorder="1" applyAlignment="1">
      <alignment vertical="top"/>
      <protection/>
    </xf>
    <xf numFmtId="0" fontId="9" fillId="0" borderId="10" xfId="61" applyFont="1" applyFill="1" applyBorder="1" applyAlignment="1">
      <alignment horizontal="right" vertical="top" wrapText="1"/>
      <protection/>
    </xf>
    <xf numFmtId="0" fontId="7" fillId="0" borderId="10" xfId="61" applyFont="1" applyFill="1" applyBorder="1" applyAlignment="1">
      <alignment vertical="top"/>
      <protection/>
    </xf>
    <xf numFmtId="0" fontId="15" fillId="0" borderId="10" xfId="61" applyFont="1" applyFill="1" applyBorder="1" applyAlignment="1" applyProtection="1">
      <alignment vertical="top" shrinkToFit="1"/>
      <protection locked="0"/>
    </xf>
    <xf numFmtId="0" fontId="15" fillId="0" borderId="10" xfId="61" applyFont="1" applyFill="1" applyBorder="1" applyAlignment="1" applyProtection="1">
      <alignment horizontal="left" vertical="top" shrinkToFit="1"/>
      <protection locked="0"/>
    </xf>
    <xf numFmtId="3" fontId="9" fillId="0" borderId="10" xfId="61" applyNumberFormat="1" applyFont="1" applyBorder="1" applyAlignment="1">
      <alignment vertical="top"/>
      <protection/>
    </xf>
    <xf numFmtId="0" fontId="9" fillId="0" borderId="10" xfId="61" applyFont="1" applyFill="1" applyBorder="1" applyAlignment="1">
      <alignment vertical="top" wrapText="1"/>
      <protection/>
    </xf>
    <xf numFmtId="199" fontId="9" fillId="0" borderId="10" xfId="45" applyNumberFormat="1" applyFont="1" applyBorder="1" applyAlignment="1">
      <alignment vertical="top"/>
    </xf>
    <xf numFmtId="0" fontId="9" fillId="0" borderId="10" xfId="61" applyFont="1" applyBorder="1" applyAlignment="1">
      <alignment vertical="top"/>
      <protection/>
    </xf>
    <xf numFmtId="0" fontId="9" fillId="35" borderId="10" xfId="61" applyFont="1" applyFill="1" applyBorder="1" applyAlignment="1">
      <alignment horizontal="center" vertical="top"/>
      <protection/>
    </xf>
    <xf numFmtId="0" fontId="9" fillId="0" borderId="18" xfId="61" applyFont="1" applyBorder="1" applyAlignment="1">
      <alignment horizontal="center" vertical="top"/>
      <protection/>
    </xf>
    <xf numFmtId="0" fontId="9" fillId="0" borderId="0" xfId="61" applyFont="1" applyAlignment="1">
      <alignment vertical="top"/>
      <protection/>
    </xf>
    <xf numFmtId="43" fontId="9" fillId="0" borderId="10" xfId="45" applyFont="1" applyBorder="1" applyAlignment="1">
      <alignment vertical="top"/>
    </xf>
    <xf numFmtId="3" fontId="76" fillId="0" borderId="10" xfId="61" applyNumberFormat="1" applyFont="1" applyBorder="1" applyAlignment="1">
      <alignment vertical="top"/>
      <protection/>
    </xf>
    <xf numFmtId="3" fontId="84" fillId="0" borderId="10" xfId="61" applyNumberFormat="1" applyFont="1" applyBorder="1" applyAlignment="1">
      <alignment vertical="top"/>
      <protection/>
    </xf>
    <xf numFmtId="49" fontId="9" fillId="0" borderId="10" xfId="61" applyNumberFormat="1" applyFont="1" applyBorder="1" applyAlignment="1">
      <alignment horizontal="center" vertical="top" wrapText="1"/>
      <protection/>
    </xf>
    <xf numFmtId="0" fontId="9" fillId="0" borderId="18" xfId="61" applyFont="1" applyFill="1" applyBorder="1" applyAlignment="1">
      <alignment horizontal="center" vertical="top" wrapText="1"/>
      <protection/>
    </xf>
    <xf numFmtId="49" fontId="9" fillId="0" borderId="10" xfId="61" applyNumberFormat="1" applyFont="1" applyBorder="1" applyAlignment="1">
      <alignment horizontal="center" vertical="top"/>
      <protection/>
    </xf>
    <xf numFmtId="3" fontId="3" fillId="0" borderId="10" xfId="61" applyNumberFormat="1" applyFont="1" applyBorder="1" applyAlignment="1">
      <alignment vertical="top" wrapText="1"/>
      <protection/>
    </xf>
    <xf numFmtId="0" fontId="9" fillId="0" borderId="18" xfId="61" applyFont="1" applyFill="1" applyBorder="1" applyAlignment="1">
      <alignment vertical="top" wrapText="1"/>
      <protection/>
    </xf>
    <xf numFmtId="0" fontId="4" fillId="0" borderId="10" xfId="61" applyFont="1" applyBorder="1" applyAlignment="1">
      <alignment horizontal="left" vertical="top"/>
      <protection/>
    </xf>
    <xf numFmtId="0" fontId="9" fillId="0" borderId="10" xfId="61" applyFont="1" applyBorder="1" applyAlignment="1">
      <alignment horizontal="right" vertical="top"/>
      <protection/>
    </xf>
    <xf numFmtId="0" fontId="9" fillId="0" borderId="18" xfId="61" applyFont="1" applyFill="1" applyBorder="1" applyAlignment="1">
      <alignment horizontal="right" vertical="top" wrapText="1"/>
      <protection/>
    </xf>
    <xf numFmtId="0" fontId="9" fillId="0" borderId="0" xfId="61" applyFont="1" applyAlignment="1">
      <alignment horizontal="right" vertical="top"/>
      <protection/>
    </xf>
    <xf numFmtId="43" fontId="3" fillId="0" borderId="10" xfId="45" applyFont="1" applyBorder="1" applyAlignment="1">
      <alignment horizontal="left" vertical="top" wrapText="1"/>
    </xf>
    <xf numFmtId="0" fontId="3" fillId="35" borderId="10" xfId="61" applyFont="1" applyFill="1" applyBorder="1" applyAlignment="1">
      <alignment horizontal="left" vertical="top" wrapText="1"/>
      <protection/>
    </xf>
    <xf numFmtId="0" fontId="4" fillId="0" borderId="10" xfId="61" applyFont="1" applyBorder="1" applyAlignment="1">
      <alignment vertical="top" wrapText="1"/>
      <protection/>
    </xf>
    <xf numFmtId="0" fontId="4" fillId="0" borderId="10" xfId="61" applyFont="1" applyBorder="1" applyAlignment="1">
      <alignment horizontal="left" vertical="top" wrapText="1"/>
      <protection/>
    </xf>
    <xf numFmtId="3" fontId="4" fillId="36" borderId="10" xfId="61" applyNumberFormat="1" applyFont="1" applyFill="1" applyBorder="1" applyAlignment="1">
      <alignment vertical="top"/>
      <protection/>
    </xf>
    <xf numFmtId="2" fontId="12" fillId="36" borderId="10" xfId="45" applyNumberFormat="1" applyFont="1" applyFill="1" applyBorder="1" applyAlignment="1">
      <alignment horizontal="left" vertical="top" wrapText="1"/>
    </xf>
    <xf numFmtId="199" fontId="3" fillId="0" borderId="10" xfId="52" applyNumberFormat="1" applyFont="1" applyBorder="1" applyAlignment="1" applyProtection="1" quotePrefix="1">
      <alignment horizontal="left" vertical="top" shrinkToFit="1"/>
      <protection locked="0"/>
    </xf>
    <xf numFmtId="0" fontId="3" fillId="0" borderId="10" xfId="61" applyFont="1" applyBorder="1" applyAlignment="1" quotePrefix="1">
      <alignment horizontal="left" vertical="top" wrapText="1"/>
      <protection/>
    </xf>
    <xf numFmtId="199" fontId="3" fillId="0" borderId="10" xfId="52" applyNumberFormat="1" applyFont="1" applyBorder="1" applyAlignment="1" applyProtection="1">
      <alignment vertical="top"/>
      <protection locked="0"/>
    </xf>
    <xf numFmtId="0" fontId="3" fillId="39" borderId="10" xfId="61" applyFont="1" applyFill="1" applyBorder="1" applyAlignment="1">
      <alignment vertical="top" wrapText="1"/>
      <protection/>
    </xf>
    <xf numFmtId="0" fontId="3" fillId="39" borderId="10" xfId="45" applyNumberFormat="1" applyFont="1" applyFill="1" applyBorder="1" applyAlignment="1">
      <alignment vertical="top" wrapText="1"/>
    </xf>
    <xf numFmtId="0" fontId="3" fillId="39" borderId="10" xfId="61" applyNumberFormat="1" applyFont="1" applyFill="1" applyBorder="1" applyAlignment="1">
      <alignment horizontal="left" vertical="top" wrapText="1"/>
      <protection/>
    </xf>
    <xf numFmtId="3" fontId="7" fillId="39" borderId="10" xfId="61" applyNumberFormat="1" applyFont="1" applyFill="1" applyBorder="1" applyAlignment="1">
      <alignment vertical="top"/>
      <protection/>
    </xf>
    <xf numFmtId="43" fontId="7" fillId="39" borderId="10" xfId="45" applyFont="1" applyFill="1" applyBorder="1" applyAlignment="1">
      <alignment vertical="top"/>
    </xf>
    <xf numFmtId="49" fontId="9" fillId="39" borderId="10" xfId="61" applyNumberFormat="1" applyFont="1" applyFill="1" applyBorder="1" applyAlignment="1">
      <alignment horizontal="center" vertical="top"/>
      <protection/>
    </xf>
    <xf numFmtId="0" fontId="9" fillId="39" borderId="10" xfId="61" applyFont="1" applyFill="1" applyBorder="1" applyAlignment="1">
      <alignment vertical="top"/>
      <protection/>
    </xf>
    <xf numFmtId="199" fontId="9" fillId="39" borderId="10" xfId="45" applyNumberFormat="1" applyFont="1" applyFill="1" applyBorder="1" applyAlignment="1">
      <alignment horizontal="center" vertical="top" wrapText="1"/>
    </xf>
    <xf numFmtId="0" fontId="12" fillId="36" borderId="10" xfId="45" applyNumberFormat="1" applyFont="1" applyFill="1" applyBorder="1" applyAlignment="1">
      <alignment vertical="top" wrapText="1"/>
    </xf>
    <xf numFmtId="0" fontId="3" fillId="0" borderId="10" xfId="61" applyNumberFormat="1" applyFont="1" applyBorder="1" applyAlignment="1">
      <alignment vertical="top" wrapText="1"/>
      <protection/>
    </xf>
    <xf numFmtId="199" fontId="23" fillId="0" borderId="10" xfId="45" applyNumberFormat="1" applyFont="1" applyBorder="1" applyAlignment="1">
      <alignment vertical="top"/>
    </xf>
    <xf numFmtId="0" fontId="9" fillId="0" borderId="10" xfId="61" applyFont="1" applyBorder="1" applyAlignment="1">
      <alignment horizontal="center" vertical="top"/>
      <protection/>
    </xf>
    <xf numFmtId="0" fontId="12" fillId="0" borderId="10" xfId="45" applyNumberFormat="1" applyFont="1" applyBorder="1" applyAlignment="1">
      <alignment vertical="top" wrapText="1"/>
    </xf>
    <xf numFmtId="0" fontId="3" fillId="0" borderId="10" xfId="61" applyNumberFormat="1" applyFont="1" applyBorder="1" applyAlignment="1">
      <alignment horizontal="left" vertical="top" wrapText="1"/>
      <protection/>
    </xf>
    <xf numFmtId="199" fontId="3" fillId="36" borderId="10" xfId="45" applyNumberFormat="1" applyFont="1" applyFill="1" applyBorder="1" applyAlignment="1">
      <alignment vertical="top" wrapText="1" shrinkToFit="1"/>
    </xf>
    <xf numFmtId="0" fontId="3" fillId="0" borderId="10" xfId="45" applyNumberFormat="1" applyFont="1" applyBorder="1" applyAlignment="1">
      <alignment vertical="top" wrapText="1" shrinkToFit="1"/>
    </xf>
    <xf numFmtId="0" fontId="3" fillId="39" borderId="10" xfId="61" applyFont="1" applyFill="1" applyBorder="1" applyAlignment="1">
      <alignment horizontal="left" vertical="top" wrapText="1"/>
      <protection/>
    </xf>
    <xf numFmtId="3" fontId="7" fillId="39" borderId="10" xfId="61" applyNumberFormat="1" applyFont="1" applyFill="1" applyBorder="1" applyAlignment="1">
      <alignment horizontal="right" vertical="top"/>
      <protection/>
    </xf>
    <xf numFmtId="43" fontId="7" fillId="39" borderId="10" xfId="45" applyFont="1" applyFill="1" applyBorder="1" applyAlignment="1">
      <alignment horizontal="right" vertical="top"/>
    </xf>
    <xf numFmtId="0" fontId="9" fillId="39" borderId="10" xfId="61" applyFont="1" applyFill="1" applyBorder="1" applyAlignment="1">
      <alignment horizontal="right" vertical="top"/>
      <protection/>
    </xf>
    <xf numFmtId="199" fontId="20" fillId="39" borderId="10" xfId="45" applyNumberFormat="1" applyFont="1" applyFill="1" applyBorder="1" applyAlignment="1">
      <alignment horizontal="center" vertical="top" wrapText="1"/>
    </xf>
    <xf numFmtId="0" fontId="3" fillId="36" borderId="18" xfId="61" applyFont="1" applyFill="1" applyBorder="1" applyAlignment="1">
      <alignment horizontal="right" vertical="top" wrapText="1"/>
      <protection/>
    </xf>
    <xf numFmtId="0" fontId="3" fillId="0" borderId="0" xfId="61" applyFont="1" applyFill="1" applyAlignment="1">
      <alignment horizontal="right" vertical="top"/>
      <protection/>
    </xf>
    <xf numFmtId="199" fontId="12" fillId="0" borderId="10" xfId="45" applyNumberFormat="1" applyFont="1" applyBorder="1" applyAlignment="1">
      <alignment vertical="top" wrapText="1"/>
    </xf>
    <xf numFmtId="0" fontId="23" fillId="0" borderId="10" xfId="45" applyNumberFormat="1" applyFont="1" applyBorder="1" applyAlignment="1">
      <alignment vertical="top" wrapText="1"/>
    </xf>
    <xf numFmtId="3" fontId="7" fillId="36" borderId="10" xfId="61" applyNumberFormat="1" applyFont="1" applyFill="1" applyBorder="1" applyAlignment="1">
      <alignment horizontal="right" vertical="top"/>
      <protection/>
    </xf>
    <xf numFmtId="0" fontId="3" fillId="0" borderId="10" xfId="61" applyFont="1" applyBorder="1" applyAlignment="1">
      <alignment vertical="top" wrapText="1" shrinkToFit="1"/>
      <protection/>
    </xf>
    <xf numFmtId="199" fontId="4" fillId="39" borderId="10" xfId="45" applyNumberFormat="1" applyFont="1" applyFill="1" applyBorder="1" applyAlignment="1">
      <alignment vertical="top" wrapText="1" shrinkToFit="1"/>
    </xf>
    <xf numFmtId="0" fontId="3" fillId="39" borderId="10" xfId="61" applyFont="1" applyFill="1" applyBorder="1" applyAlignment="1">
      <alignment vertical="top" wrapText="1" shrinkToFit="1"/>
      <protection/>
    </xf>
    <xf numFmtId="199" fontId="3" fillId="0" borderId="10" xfId="45" applyNumberFormat="1" applyFont="1" applyBorder="1" applyAlignment="1">
      <alignment vertical="top" wrapText="1" shrinkToFit="1"/>
    </xf>
    <xf numFmtId="199" fontId="9" fillId="0" borderId="10" xfId="45" applyNumberFormat="1" applyFont="1" applyBorder="1" applyAlignment="1">
      <alignment vertical="top" wrapText="1"/>
    </xf>
    <xf numFmtId="3" fontId="85" fillId="36" borderId="10" xfId="61" applyNumberFormat="1" applyFont="1" applyFill="1" applyBorder="1" applyAlignment="1">
      <alignment horizontal="right" vertical="top"/>
      <protection/>
    </xf>
    <xf numFmtId="3" fontId="79" fillId="0" borderId="10" xfId="51" applyNumberFormat="1" applyFont="1" applyFill="1" applyBorder="1" applyAlignment="1">
      <alignment horizontal="right" vertical="top"/>
    </xf>
    <xf numFmtId="199" fontId="73" fillId="39" borderId="10" xfId="45" applyNumberFormat="1" applyFont="1" applyFill="1" applyBorder="1" applyAlignment="1">
      <alignment vertical="top" wrapText="1" shrinkToFit="1"/>
    </xf>
    <xf numFmtId="199" fontId="59" fillId="0" borderId="10" xfId="45" applyNumberFormat="1" applyFont="1" applyBorder="1" applyAlignment="1">
      <alignment vertical="top" wrapText="1" shrinkToFit="1"/>
    </xf>
    <xf numFmtId="199" fontId="7" fillId="39" borderId="10" xfId="45" applyNumberFormat="1" applyFont="1" applyFill="1" applyBorder="1" applyAlignment="1">
      <alignment vertical="top" wrapText="1"/>
    </xf>
    <xf numFmtId="199" fontId="3" fillId="0" borderId="10" xfId="61" applyNumberFormat="1" applyFont="1" applyBorder="1" applyAlignment="1">
      <alignment horizontal="left" vertical="top" wrapText="1"/>
      <protection/>
    </xf>
    <xf numFmtId="199" fontId="7" fillId="36" borderId="10" xfId="45" applyNumberFormat="1" applyFont="1" applyFill="1" applyBorder="1" applyAlignment="1">
      <alignment vertical="top" wrapText="1"/>
    </xf>
    <xf numFmtId="0" fontId="3" fillId="0" borderId="0" xfId="61" applyFont="1" applyBorder="1" applyAlignment="1">
      <alignment horizontal="right" vertical="top"/>
      <protection/>
    </xf>
    <xf numFmtId="3" fontId="9" fillId="0" borderId="10" xfId="61" applyNumberFormat="1" applyFont="1" applyFill="1" applyBorder="1" applyAlignment="1">
      <alignment horizontal="right" vertical="top" wrapText="1"/>
      <protection/>
    </xf>
    <xf numFmtId="0" fontId="3" fillId="0" borderId="34" xfId="61" applyFont="1" applyBorder="1" applyAlignment="1">
      <alignment horizontal="right" vertical="top"/>
      <protection/>
    </xf>
    <xf numFmtId="199" fontId="4" fillId="39" borderId="10" xfId="45" applyNumberFormat="1" applyFont="1" applyFill="1" applyBorder="1" applyAlignment="1">
      <alignment vertical="top" wrapText="1"/>
    </xf>
    <xf numFmtId="0" fontId="3" fillId="39" borderId="10" xfId="61" applyFont="1" applyFill="1" applyBorder="1" applyAlignment="1">
      <alignment horizontal="left" vertical="top"/>
      <protection/>
    </xf>
    <xf numFmtId="199" fontId="3" fillId="0" borderId="10" xfId="45" applyNumberFormat="1" applyFont="1" applyBorder="1" applyAlignment="1">
      <alignment vertical="top" shrinkToFit="1"/>
    </xf>
    <xf numFmtId="199" fontId="3" fillId="0" borderId="10" xfId="45" applyNumberFormat="1" applyFont="1" applyBorder="1" applyAlignment="1">
      <alignment vertical="top" wrapText="1"/>
    </xf>
    <xf numFmtId="199" fontId="3" fillId="35" borderId="10" xfId="61" applyNumberFormat="1" applyFont="1" applyFill="1" applyBorder="1" applyAlignment="1">
      <alignment vertical="top"/>
      <protection/>
    </xf>
    <xf numFmtId="199" fontId="3" fillId="35" borderId="10" xfId="45" applyNumberFormat="1" applyFont="1" applyFill="1" applyBorder="1" applyAlignment="1">
      <alignment vertical="top"/>
    </xf>
    <xf numFmtId="199" fontId="4" fillId="5" borderId="10" xfId="61" applyNumberFormat="1" applyFont="1" applyFill="1" applyBorder="1" applyAlignment="1">
      <alignment vertical="top"/>
      <protection/>
    </xf>
    <xf numFmtId="49" fontId="4" fillId="5" borderId="10" xfId="61" applyNumberFormat="1" applyFont="1" applyFill="1" applyBorder="1" applyAlignment="1">
      <alignment horizontal="center" vertical="top"/>
      <protection/>
    </xf>
    <xf numFmtId="0" fontId="7" fillId="5" borderId="10" xfId="61" applyFont="1" applyFill="1" applyBorder="1" applyAlignment="1">
      <alignment horizontal="center" vertical="top" wrapText="1"/>
      <protection/>
    </xf>
    <xf numFmtId="0" fontId="7" fillId="5" borderId="10" xfId="61" applyFont="1" applyFill="1" applyBorder="1" applyAlignment="1">
      <alignment horizontal="center" vertical="top"/>
      <protection/>
    </xf>
    <xf numFmtId="0" fontId="4" fillId="7" borderId="14" xfId="61" applyFont="1" applyFill="1" applyBorder="1" applyAlignment="1">
      <alignment horizontal="left" vertical="top" wrapText="1"/>
      <protection/>
    </xf>
    <xf numFmtId="3" fontId="4" fillId="7" borderId="14" xfId="61" applyNumberFormat="1" applyFont="1" applyFill="1" applyBorder="1" applyAlignment="1">
      <alignment vertical="top"/>
      <protection/>
    </xf>
    <xf numFmtId="43" fontId="4" fillId="7" borderId="14" xfId="45" applyFont="1" applyFill="1" applyBorder="1" applyAlignment="1">
      <alignment vertical="top"/>
    </xf>
    <xf numFmtId="49" fontId="3" fillId="7" borderId="14" xfId="61" applyNumberFormat="1" applyFont="1" applyFill="1" applyBorder="1" applyAlignment="1">
      <alignment horizontal="center" vertical="top"/>
      <protection/>
    </xf>
    <xf numFmtId="0" fontId="3" fillId="7" borderId="14" xfId="61" applyFont="1" applyFill="1" applyBorder="1" applyAlignment="1">
      <alignment vertical="top"/>
      <protection/>
    </xf>
    <xf numFmtId="0" fontId="3" fillId="7" borderId="14" xfId="61" applyFont="1" applyFill="1" applyBorder="1" applyAlignment="1">
      <alignment horizontal="center" vertical="top" wrapText="1"/>
      <protection/>
    </xf>
    <xf numFmtId="0" fontId="4" fillId="7" borderId="10" xfId="61" applyFont="1" applyFill="1" applyBorder="1" applyAlignment="1">
      <alignment horizontal="left" vertical="top" wrapText="1"/>
      <protection/>
    </xf>
    <xf numFmtId="0" fontId="4" fillId="7" borderId="10" xfId="61" applyFont="1" applyFill="1" applyBorder="1" applyAlignment="1" applyProtection="1">
      <alignment horizontal="left" vertical="top" shrinkToFit="1"/>
      <protection locked="0"/>
    </xf>
    <xf numFmtId="3" fontId="4" fillId="7" borderId="10" xfId="61" applyNumberFormat="1" applyFont="1" applyFill="1" applyBorder="1" applyAlignment="1">
      <alignment vertical="top"/>
      <protection/>
    </xf>
    <xf numFmtId="43" fontId="4" fillId="7" borderId="10" xfId="45" applyFont="1" applyFill="1" applyBorder="1" applyAlignment="1">
      <alignment vertical="top"/>
    </xf>
    <xf numFmtId="199" fontId="9" fillId="7" borderId="10" xfId="45" applyNumberFormat="1" applyFont="1" applyFill="1" applyBorder="1" applyAlignment="1">
      <alignment horizontal="center" vertical="top" wrapText="1"/>
    </xf>
    <xf numFmtId="0" fontId="4" fillId="7" borderId="10" xfId="61" applyFont="1" applyFill="1" applyBorder="1" applyAlignment="1">
      <alignment vertical="top"/>
      <protection/>
    </xf>
    <xf numFmtId="0" fontId="3" fillId="7" borderId="10" xfId="61" applyFont="1" applyFill="1" applyBorder="1" applyAlignment="1">
      <alignment vertical="top" shrinkToFit="1"/>
      <protection/>
    </xf>
    <xf numFmtId="0" fontId="15" fillId="7" borderId="10" xfId="61" applyFont="1" applyFill="1" applyBorder="1" applyAlignment="1">
      <alignment horizontal="left" vertical="top" shrinkToFit="1"/>
      <protection/>
    </xf>
    <xf numFmtId="3" fontId="7" fillId="7" borderId="10" xfId="61" applyNumberFormat="1" applyFont="1" applyFill="1" applyBorder="1" applyAlignment="1">
      <alignment vertical="top"/>
      <protection/>
    </xf>
    <xf numFmtId="43" fontId="7" fillId="7" borderId="10" xfId="45" applyFont="1" applyFill="1" applyBorder="1" applyAlignment="1">
      <alignment vertical="top"/>
    </xf>
    <xf numFmtId="49" fontId="4" fillId="7" borderId="10" xfId="61" applyNumberFormat="1" applyFont="1" applyFill="1" applyBorder="1" applyAlignment="1">
      <alignment horizontal="center" vertical="top" wrapText="1"/>
      <protection/>
    </xf>
    <xf numFmtId="0" fontId="7" fillId="7" borderId="10" xfId="61" applyFont="1" applyFill="1" applyBorder="1" applyAlignment="1">
      <alignment horizontal="center" vertical="top"/>
      <protection/>
    </xf>
    <xf numFmtId="0" fontId="7" fillId="7" borderId="10" xfId="61" applyFont="1" applyFill="1" applyBorder="1" applyAlignment="1">
      <alignment vertical="top"/>
      <protection/>
    </xf>
    <xf numFmtId="199" fontId="7" fillId="7" borderId="10" xfId="45" applyNumberFormat="1" applyFont="1" applyFill="1" applyBorder="1" applyAlignment="1">
      <alignment vertical="top"/>
    </xf>
    <xf numFmtId="49" fontId="9" fillId="7" borderId="10" xfId="61" applyNumberFormat="1" applyFont="1" applyFill="1" applyBorder="1" applyAlignment="1">
      <alignment horizontal="center" vertical="top"/>
      <protection/>
    </xf>
    <xf numFmtId="0" fontId="9" fillId="7" borderId="10" xfId="61" applyFont="1" applyFill="1" applyBorder="1" applyAlignment="1">
      <alignment horizontal="center" vertical="top"/>
      <protection/>
    </xf>
    <xf numFmtId="3" fontId="3" fillId="7" borderId="10" xfId="61" applyNumberFormat="1" applyFont="1" applyFill="1" applyBorder="1" applyAlignment="1">
      <alignment horizontal="left" vertical="top"/>
      <protection/>
    </xf>
    <xf numFmtId="0" fontId="3" fillId="7" borderId="10" xfId="61" applyFont="1" applyFill="1" applyBorder="1" applyAlignment="1">
      <alignment horizontal="left" vertical="top" wrapText="1"/>
      <protection/>
    </xf>
    <xf numFmtId="3" fontId="4" fillId="7" borderId="10" xfId="61" applyNumberFormat="1" applyFont="1" applyFill="1" applyBorder="1" applyAlignment="1">
      <alignment horizontal="right" vertical="top"/>
      <protection/>
    </xf>
    <xf numFmtId="49" fontId="3" fillId="7" borderId="10" xfId="61" applyNumberFormat="1" applyFont="1" applyFill="1" applyBorder="1" applyAlignment="1">
      <alignment horizontal="center" vertical="top"/>
      <protection/>
    </xf>
    <xf numFmtId="199" fontId="4" fillId="7" borderId="10" xfId="45" applyNumberFormat="1" applyFont="1" applyFill="1" applyBorder="1" applyAlignment="1">
      <alignment vertical="top" wrapText="1"/>
    </xf>
    <xf numFmtId="3" fontId="7" fillId="7" borderId="10" xfId="61" applyNumberFormat="1" applyFont="1" applyFill="1" applyBorder="1" applyAlignment="1">
      <alignment horizontal="right" vertical="top"/>
      <protection/>
    </xf>
    <xf numFmtId="3" fontId="7" fillId="7" borderId="10" xfId="61" applyNumberFormat="1" applyFont="1" applyFill="1" applyBorder="1" applyAlignment="1">
      <alignment horizontal="right" vertical="top" wrapText="1"/>
      <protection/>
    </xf>
    <xf numFmtId="199" fontId="12" fillId="7" borderId="10" xfId="45" applyNumberFormat="1" applyFont="1" applyFill="1" applyBorder="1" applyAlignment="1">
      <alignment vertical="top" wrapText="1"/>
    </xf>
    <xf numFmtId="43" fontId="7" fillId="7" borderId="10" xfId="45" applyFont="1" applyFill="1" applyBorder="1" applyAlignment="1">
      <alignment horizontal="right" vertical="top"/>
    </xf>
    <xf numFmtId="0" fontId="9" fillId="7" borderId="10" xfId="61" applyFont="1" applyFill="1" applyBorder="1" applyAlignment="1">
      <alignment horizontal="right" vertical="top"/>
      <protection/>
    </xf>
    <xf numFmtId="199" fontId="20" fillId="7" borderId="10" xfId="45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99" fontId="3" fillId="0" borderId="18" xfId="53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18" xfId="37" applyFont="1" applyFill="1" applyBorder="1" applyAlignment="1">
      <alignment vertical="top" wrapText="1"/>
      <protection/>
    </xf>
    <xf numFmtId="199" fontId="3" fillId="0" borderId="18" xfId="53" applyNumberFormat="1" applyFont="1" applyFill="1" applyBorder="1" applyAlignment="1">
      <alignment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199" fontId="3" fillId="0" borderId="11" xfId="53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vertical="top" wrapText="1"/>
    </xf>
    <xf numFmtId="199" fontId="4" fillId="34" borderId="31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left" vertical="top" wrapText="1"/>
    </xf>
    <xf numFmtId="199" fontId="4" fillId="34" borderId="31" xfId="53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99" fontId="3" fillId="0" borderId="11" xfId="53" applyNumberFormat="1" applyFont="1" applyFill="1" applyBorder="1" applyAlignment="1">
      <alignment horizontal="left" vertical="top" wrapText="1"/>
    </xf>
    <xf numFmtId="199" fontId="4" fillId="34" borderId="31" xfId="0" applyNumberFormat="1" applyFont="1" applyFill="1" applyBorder="1" applyAlignment="1">
      <alignment horizontal="left" vertical="top" wrapText="1"/>
    </xf>
    <xf numFmtId="0" fontId="4" fillId="5" borderId="29" xfId="37" applyFont="1" applyFill="1" applyBorder="1" applyAlignment="1">
      <alignment vertical="top" wrapText="1"/>
      <protection/>
    </xf>
    <xf numFmtId="0" fontId="4" fillId="5" borderId="17" xfId="0" applyFont="1" applyFill="1" applyBorder="1" applyAlignment="1">
      <alignment vertical="top" wrapText="1"/>
    </xf>
    <xf numFmtId="199" fontId="4" fillId="5" borderId="29" xfId="53" applyNumberFormat="1" applyFont="1" applyFill="1" applyBorder="1" applyAlignment="1">
      <alignment vertical="top" wrapText="1"/>
    </xf>
    <xf numFmtId="49" fontId="4" fillId="5" borderId="29" xfId="0" applyNumberFormat="1" applyFont="1" applyFill="1" applyBorder="1" applyAlignment="1">
      <alignment horizontal="center" vertical="top" wrapText="1"/>
    </xf>
    <xf numFmtId="0" fontId="3" fillId="5" borderId="10" xfId="61" applyFont="1" applyFill="1" applyBorder="1" applyAlignment="1">
      <alignment horizontal="center" vertical="top" wrapText="1"/>
      <protection/>
    </xf>
    <xf numFmtId="0" fontId="3" fillId="5" borderId="10" xfId="61" applyFont="1" applyFill="1" applyBorder="1" applyAlignment="1">
      <alignment horizontal="center" vertical="top"/>
      <protection/>
    </xf>
    <xf numFmtId="0" fontId="3" fillId="5" borderId="29" xfId="0" applyFont="1" applyFill="1" applyBorder="1" applyAlignment="1">
      <alignment horizontal="center" vertical="top" wrapText="1"/>
    </xf>
    <xf numFmtId="0" fontId="4" fillId="5" borderId="10" xfId="61" applyFont="1" applyFill="1" applyBorder="1" applyAlignment="1">
      <alignment vertical="top"/>
      <protection/>
    </xf>
    <xf numFmtId="199" fontId="4" fillId="5" borderId="10" xfId="45" applyNumberFormat="1" applyFont="1" applyFill="1" applyBorder="1" applyAlignment="1">
      <alignment vertical="top"/>
    </xf>
    <xf numFmtId="0" fontId="4" fillId="34" borderId="31" xfId="0" applyFont="1" applyFill="1" applyBorder="1" applyAlignment="1">
      <alignment horizontal="center" vertical="top" wrapText="1"/>
    </xf>
    <xf numFmtId="49" fontId="4" fillId="34" borderId="31" xfId="0" applyNumberFormat="1" applyFont="1" applyFill="1" applyBorder="1" applyAlignment="1">
      <alignment horizontal="center" vertical="top" wrapText="1"/>
    </xf>
    <xf numFmtId="3" fontId="3" fillId="34" borderId="10" xfId="61" applyNumberFormat="1" applyFont="1" applyFill="1" applyBorder="1" applyAlignment="1">
      <alignment vertical="top"/>
      <protection/>
    </xf>
    <xf numFmtId="0" fontId="3" fillId="34" borderId="10" xfId="61" applyFont="1" applyFill="1" applyBorder="1" applyAlignment="1">
      <alignment vertical="top"/>
      <protection/>
    </xf>
    <xf numFmtId="49" fontId="3" fillId="34" borderId="10" xfId="61" applyNumberFormat="1" applyFont="1" applyFill="1" applyBorder="1" applyAlignment="1">
      <alignment horizontal="center" vertical="top"/>
      <protection/>
    </xf>
    <xf numFmtId="0" fontId="3" fillId="34" borderId="10" xfId="61" applyFont="1" applyFill="1" applyBorder="1" applyAlignment="1">
      <alignment horizontal="center" vertical="top"/>
      <protection/>
    </xf>
    <xf numFmtId="0" fontId="4" fillId="5" borderId="14" xfId="61" applyFont="1" applyFill="1" applyBorder="1" applyAlignment="1">
      <alignment horizontal="left" vertical="top" wrapText="1"/>
      <protection/>
    </xf>
    <xf numFmtId="199" fontId="3" fillId="5" borderId="14" xfId="45" applyNumberFormat="1" applyFont="1" applyFill="1" applyBorder="1" applyAlignment="1">
      <alignment vertical="top"/>
    </xf>
    <xf numFmtId="3" fontId="3" fillId="5" borderId="14" xfId="61" applyNumberFormat="1" applyFont="1" applyFill="1" applyBorder="1" applyAlignment="1">
      <alignment vertical="top"/>
      <protection/>
    </xf>
    <xf numFmtId="0" fontId="3" fillId="5" borderId="14" xfId="61" applyFont="1" applyFill="1" applyBorder="1" applyAlignment="1">
      <alignment vertical="top"/>
      <protection/>
    </xf>
    <xf numFmtId="49" fontId="3" fillId="5" borderId="14" xfId="61" applyNumberFormat="1" applyFont="1" applyFill="1" applyBorder="1" applyAlignment="1">
      <alignment horizontal="center" vertical="top"/>
      <protection/>
    </xf>
    <xf numFmtId="0" fontId="3" fillId="5" borderId="14" xfId="61" applyFont="1" applyFill="1" applyBorder="1" applyAlignment="1">
      <alignment horizontal="center" vertical="top"/>
      <protection/>
    </xf>
    <xf numFmtId="0" fontId="4" fillId="0" borderId="14" xfId="61" applyFont="1" applyFill="1" applyBorder="1" applyAlignment="1">
      <alignment horizontal="left" vertical="top" wrapText="1"/>
      <protection/>
    </xf>
    <xf numFmtId="0" fontId="3" fillId="0" borderId="14" xfId="61" applyFont="1" applyFill="1" applyBorder="1" applyAlignment="1">
      <alignment horizontal="left" vertical="top" wrapText="1"/>
      <protection/>
    </xf>
    <xf numFmtId="199" fontId="3" fillId="0" borderId="14" xfId="61" applyNumberFormat="1" applyFont="1" applyFill="1" applyBorder="1" applyAlignment="1">
      <alignment vertical="top"/>
      <protection/>
    </xf>
    <xf numFmtId="3" fontId="3" fillId="0" borderId="14" xfId="61" applyNumberFormat="1" applyFont="1" applyFill="1" applyBorder="1" applyAlignment="1">
      <alignment vertical="top"/>
      <protection/>
    </xf>
    <xf numFmtId="200" fontId="3" fillId="0" borderId="14" xfId="45" applyNumberFormat="1" applyFont="1" applyFill="1" applyBorder="1" applyAlignment="1">
      <alignment horizontal="center" vertical="top"/>
    </xf>
    <xf numFmtId="49" fontId="3" fillId="0" borderId="14" xfId="61" applyNumberFormat="1" applyFont="1" applyFill="1" applyBorder="1" applyAlignment="1">
      <alignment horizontal="center" vertical="top"/>
      <protection/>
    </xf>
    <xf numFmtId="0" fontId="9" fillId="0" borderId="14" xfId="61" applyFont="1" applyFill="1" applyBorder="1" applyAlignment="1">
      <alignment horizontal="center" vertical="top" wrapText="1"/>
      <protection/>
    </xf>
    <xf numFmtId="0" fontId="9" fillId="0" borderId="14" xfId="61" applyFont="1" applyFill="1" applyBorder="1" applyAlignment="1">
      <alignment horizontal="center" vertical="top"/>
      <protection/>
    </xf>
    <xf numFmtId="3" fontId="3" fillId="0" borderId="0" xfId="61" applyNumberFormat="1" applyFont="1" applyAlignment="1">
      <alignment vertical="top"/>
      <protection/>
    </xf>
    <xf numFmtId="0" fontId="3" fillId="0" borderId="18" xfId="71" applyFont="1" applyFill="1" applyBorder="1" applyAlignment="1">
      <alignment vertical="top" wrapText="1"/>
      <protection/>
    </xf>
    <xf numFmtId="0" fontId="84" fillId="0" borderId="18" xfId="61" applyFont="1" applyFill="1" applyBorder="1" applyAlignment="1">
      <alignment vertical="top" wrapText="1"/>
      <protection/>
    </xf>
    <xf numFmtId="3" fontId="9" fillId="0" borderId="18" xfId="61" applyNumberFormat="1" applyFont="1" applyFill="1" applyBorder="1" applyAlignment="1" applyProtection="1">
      <alignment horizontal="left" vertical="top" wrapText="1" shrinkToFit="1"/>
      <protection locked="0"/>
    </xf>
    <xf numFmtId="3" fontId="3" fillId="0" borderId="18" xfId="61" applyNumberFormat="1" applyFont="1" applyFill="1" applyBorder="1" applyAlignment="1">
      <alignment vertical="top"/>
      <protection/>
    </xf>
    <xf numFmtId="3" fontId="86" fillId="0" borderId="18" xfId="61" applyNumberFormat="1" applyFont="1" applyFill="1" applyBorder="1" applyAlignment="1">
      <alignment vertical="top"/>
      <protection/>
    </xf>
    <xf numFmtId="3" fontId="3" fillId="0" borderId="18" xfId="61" applyNumberFormat="1" applyFont="1" applyFill="1" applyBorder="1" applyAlignment="1">
      <alignment horizontal="center" vertical="top"/>
      <protection/>
    </xf>
    <xf numFmtId="3" fontId="10" fillId="0" borderId="18" xfId="61" applyNumberFormat="1" applyFont="1" applyFill="1" applyBorder="1" applyAlignment="1">
      <alignment vertical="top"/>
      <protection/>
    </xf>
    <xf numFmtId="3" fontId="9" fillId="0" borderId="18" xfId="45" applyNumberFormat="1" applyFont="1" applyFill="1" applyBorder="1" applyAlignment="1">
      <alignment horizontal="center" vertical="top"/>
    </xf>
    <xf numFmtId="199" fontId="3" fillId="0" borderId="0" xfId="61" applyNumberFormat="1" applyFont="1" applyAlignment="1">
      <alignment vertical="top"/>
      <protection/>
    </xf>
    <xf numFmtId="0" fontId="3" fillId="0" borderId="18" xfId="39" applyFont="1" applyFill="1" applyBorder="1" applyAlignment="1">
      <alignment vertical="top"/>
      <protection/>
    </xf>
    <xf numFmtId="0" fontId="9" fillId="0" borderId="18" xfId="61" applyFont="1" applyFill="1" applyBorder="1" applyAlignment="1">
      <alignment vertical="top"/>
      <protection/>
    </xf>
    <xf numFmtId="199" fontId="23" fillId="0" borderId="18" xfId="45" applyNumberFormat="1" applyFont="1" applyFill="1" applyBorder="1" applyAlignment="1" applyProtection="1">
      <alignment vertical="top"/>
      <protection locked="0"/>
    </xf>
    <xf numFmtId="199" fontId="9" fillId="0" borderId="18" xfId="45" applyNumberFormat="1" applyFont="1" applyFill="1" applyBorder="1" applyAlignment="1" applyProtection="1">
      <alignment vertical="top" wrapText="1"/>
      <protection locked="0"/>
    </xf>
    <xf numFmtId="199" fontId="9" fillId="0" borderId="18" xfId="45" applyNumberFormat="1" applyFont="1" applyFill="1" applyBorder="1" applyAlignment="1" applyProtection="1">
      <alignment vertical="top"/>
      <protection locked="0"/>
    </xf>
    <xf numFmtId="0" fontId="3" fillId="0" borderId="18" xfId="71" applyFont="1" applyFill="1" applyBorder="1" applyAlignment="1">
      <alignment vertical="top"/>
      <protection/>
    </xf>
    <xf numFmtId="199" fontId="23" fillId="0" borderId="18" xfId="45" applyNumberFormat="1" applyFont="1" applyFill="1" applyBorder="1" applyAlignment="1" applyProtection="1">
      <alignment horizontal="left" vertical="top"/>
      <protection locked="0"/>
    </xf>
    <xf numFmtId="0" fontId="9" fillId="0" borderId="18" xfId="61" applyFont="1" applyFill="1" applyBorder="1" applyAlignment="1">
      <alignment horizontal="left" vertical="top"/>
      <protection/>
    </xf>
    <xf numFmtId="0" fontId="3" fillId="0" borderId="0" xfId="61" applyFont="1" applyFill="1" applyBorder="1" applyAlignment="1">
      <alignment horizontal="center" vertical="top" wrapText="1"/>
      <protection/>
    </xf>
    <xf numFmtId="199" fontId="3" fillId="0" borderId="18" xfId="34" applyNumberFormat="1" applyFont="1" applyFill="1" applyBorder="1" applyAlignment="1">
      <alignment vertical="top"/>
    </xf>
    <xf numFmtId="199" fontId="3" fillId="0" borderId="27" xfId="34" applyNumberFormat="1" applyFont="1" applyFill="1" applyBorder="1" applyAlignment="1">
      <alignment vertical="top"/>
    </xf>
    <xf numFmtId="199" fontId="9" fillId="0" borderId="27" xfId="45" applyNumberFormat="1" applyFont="1" applyFill="1" applyBorder="1" applyAlignment="1" applyProtection="1">
      <alignment vertical="top"/>
      <protection locked="0"/>
    </xf>
    <xf numFmtId="3" fontId="3" fillId="0" borderId="27" xfId="61" applyNumberFormat="1" applyFont="1" applyFill="1" applyBorder="1" applyAlignment="1">
      <alignment vertical="top"/>
      <protection/>
    </xf>
    <xf numFmtId="3" fontId="3" fillId="0" borderId="27" xfId="61" applyNumberFormat="1" applyFont="1" applyFill="1" applyBorder="1" applyAlignment="1">
      <alignment horizontal="center" vertical="top"/>
      <protection/>
    </xf>
    <xf numFmtId="0" fontId="4" fillId="0" borderId="18" xfId="61" applyFont="1" applyFill="1" applyBorder="1" applyAlignment="1">
      <alignment horizontal="left" vertical="top"/>
      <protection/>
    </xf>
    <xf numFmtId="0" fontId="3" fillId="0" borderId="18" xfId="61" applyFont="1" applyFill="1" applyBorder="1" applyAlignment="1">
      <alignment horizontal="left" vertical="top"/>
      <protection/>
    </xf>
    <xf numFmtId="0" fontId="3" fillId="0" borderId="18" xfId="61" applyFont="1" applyFill="1" applyBorder="1" applyAlignment="1">
      <alignment horizontal="center" vertical="top"/>
      <protection/>
    </xf>
    <xf numFmtId="49" fontId="3" fillId="0" borderId="18" xfId="61" applyNumberFormat="1" applyFont="1" applyFill="1" applyBorder="1" applyAlignment="1">
      <alignment horizontal="center" vertical="top"/>
      <protection/>
    </xf>
    <xf numFmtId="199" fontId="9" fillId="0" borderId="18" xfId="45" applyNumberFormat="1" applyFont="1" applyFill="1" applyBorder="1" applyAlignment="1">
      <alignment horizontal="center" vertical="top"/>
    </xf>
    <xf numFmtId="0" fontId="3" fillId="0" borderId="29" xfId="61" applyFont="1" applyFill="1" applyBorder="1" applyAlignment="1">
      <alignment vertical="top" wrapText="1"/>
      <protection/>
    </xf>
    <xf numFmtId="0" fontId="3" fillId="0" borderId="29" xfId="61" applyFont="1" applyFill="1" applyBorder="1" applyAlignment="1">
      <alignment horizontal="left" vertical="top" wrapText="1"/>
      <protection/>
    </xf>
    <xf numFmtId="3" fontId="3" fillId="0" borderId="29" xfId="61" applyNumberFormat="1" applyFont="1" applyFill="1" applyBorder="1" applyAlignment="1">
      <alignment vertical="top"/>
      <protection/>
    </xf>
    <xf numFmtId="0" fontId="3" fillId="0" borderId="29" xfId="61" applyFont="1" applyFill="1" applyBorder="1" applyAlignment="1">
      <alignment vertical="top"/>
      <protection/>
    </xf>
    <xf numFmtId="49" fontId="3" fillId="0" borderId="29" xfId="61" applyNumberFormat="1" applyFont="1" applyFill="1" applyBorder="1" applyAlignment="1">
      <alignment horizontal="center" vertical="top"/>
      <protection/>
    </xf>
    <xf numFmtId="199" fontId="9" fillId="0" borderId="29" xfId="45" applyNumberFormat="1" applyFont="1" applyFill="1" applyBorder="1" applyAlignment="1">
      <alignment horizontal="center" vertical="top"/>
    </xf>
    <xf numFmtId="3" fontId="3" fillId="0" borderId="18" xfId="61" applyNumberFormat="1" applyFont="1" applyFill="1" applyBorder="1" applyAlignment="1">
      <alignment horizontal="right" vertical="top"/>
      <protection/>
    </xf>
    <xf numFmtId="0" fontId="3" fillId="0" borderId="18" xfId="61" applyFont="1" applyFill="1" applyBorder="1" applyAlignment="1">
      <alignment horizontal="right" vertical="top"/>
      <protection/>
    </xf>
    <xf numFmtId="0" fontId="3" fillId="0" borderId="18" xfId="61" applyFont="1" applyFill="1" applyBorder="1" applyAlignment="1">
      <alignment vertical="top"/>
      <protection/>
    </xf>
    <xf numFmtId="0" fontId="74" fillId="0" borderId="18" xfId="61" applyFont="1" applyFill="1" applyBorder="1" applyAlignment="1">
      <alignment horizontal="left" vertical="top"/>
      <protection/>
    </xf>
    <xf numFmtId="0" fontId="3" fillId="0" borderId="18" xfId="61" applyFont="1" applyFill="1" applyBorder="1" applyAlignment="1">
      <alignment horizontal="left" vertical="top" wrapText="1"/>
      <protection/>
    </xf>
    <xf numFmtId="0" fontId="7" fillId="0" borderId="29" xfId="68" applyFont="1" applyFill="1" applyBorder="1" applyAlignment="1">
      <alignment horizontal="left" vertical="top"/>
      <protection/>
    </xf>
    <xf numFmtId="0" fontId="9" fillId="0" borderId="29" xfId="68" applyFont="1" applyFill="1" applyBorder="1" applyAlignment="1">
      <alignment horizontal="left" vertical="top" wrapText="1"/>
      <protection/>
    </xf>
    <xf numFmtId="3" fontId="9" fillId="0" borderId="29" xfId="61" applyNumberFormat="1" applyFont="1" applyFill="1" applyBorder="1" applyAlignment="1">
      <alignment vertical="top"/>
      <protection/>
    </xf>
    <xf numFmtId="43" fontId="9" fillId="0" borderId="29" xfId="61" applyNumberFormat="1" applyFont="1" applyFill="1" applyBorder="1" applyAlignment="1">
      <alignment vertical="top"/>
      <protection/>
    </xf>
    <xf numFmtId="49" fontId="4" fillId="0" borderId="29" xfId="61" applyNumberFormat="1" applyFont="1" applyFill="1" applyBorder="1" applyAlignment="1">
      <alignment horizontal="center" vertical="top" wrapText="1"/>
      <protection/>
    </xf>
    <xf numFmtId="0" fontId="24" fillId="0" borderId="29" xfId="61" applyFont="1" applyFill="1" applyBorder="1" applyAlignment="1">
      <alignment horizontal="center" vertical="top" wrapText="1"/>
      <protection/>
    </xf>
    <xf numFmtId="0" fontId="21" fillId="0" borderId="29" xfId="61" applyFont="1" applyFill="1" applyBorder="1" applyAlignment="1">
      <alignment horizontal="center" vertical="top"/>
      <protection/>
    </xf>
    <xf numFmtId="0" fontId="7" fillId="0" borderId="18" xfId="41" applyFont="1" applyFill="1" applyBorder="1" applyAlignment="1">
      <alignment horizontal="left" vertical="top" wrapText="1"/>
      <protection/>
    </xf>
    <xf numFmtId="0" fontId="84" fillId="0" borderId="18" xfId="68" applyFont="1" applyFill="1" applyBorder="1" applyAlignment="1">
      <alignment horizontal="left" vertical="top" wrapText="1" shrinkToFit="1"/>
      <protection/>
    </xf>
    <xf numFmtId="0" fontId="9" fillId="0" borderId="18" xfId="68" applyFont="1" applyFill="1" applyBorder="1" applyAlignment="1">
      <alignment horizontal="left" vertical="top" wrapText="1" shrinkToFit="1"/>
      <protection/>
    </xf>
    <xf numFmtId="3" fontId="9" fillId="0" borderId="18" xfId="61" applyNumberFormat="1" applyFont="1" applyFill="1" applyBorder="1" applyAlignment="1">
      <alignment vertical="top"/>
      <protection/>
    </xf>
    <xf numFmtId="49" fontId="9" fillId="0" borderId="18" xfId="61" applyNumberFormat="1" applyFont="1" applyFill="1" applyBorder="1" applyAlignment="1">
      <alignment horizontal="center" vertical="top"/>
      <protection/>
    </xf>
    <xf numFmtId="0" fontId="9" fillId="0" borderId="12" xfId="61" applyFont="1" applyFill="1" applyBorder="1" applyAlignment="1">
      <alignment vertical="top" wrapText="1"/>
      <protection/>
    </xf>
    <xf numFmtId="3" fontId="9" fillId="0" borderId="18" xfId="61" applyNumberFormat="1" applyFont="1" applyFill="1" applyBorder="1" applyAlignment="1">
      <alignment horizontal="right" vertical="top" wrapText="1"/>
      <protection/>
    </xf>
    <xf numFmtId="3" fontId="9" fillId="0" borderId="18" xfId="61" applyNumberFormat="1" applyFont="1" applyFill="1" applyBorder="1" applyAlignment="1">
      <alignment horizontal="right" vertical="top"/>
      <protection/>
    </xf>
    <xf numFmtId="49" fontId="9" fillId="0" borderId="18" xfId="61" applyNumberFormat="1" applyFont="1" applyFill="1" applyBorder="1" applyAlignment="1">
      <alignment horizontal="center" vertical="top" wrapText="1"/>
      <protection/>
    </xf>
    <xf numFmtId="0" fontId="9" fillId="0" borderId="18" xfId="61" applyFont="1" applyFill="1" applyBorder="1" applyAlignment="1">
      <alignment horizontal="left" vertical="top" wrapText="1"/>
      <protection/>
    </xf>
    <xf numFmtId="199" fontId="9" fillId="0" borderId="18" xfId="45" applyNumberFormat="1" applyFont="1" applyFill="1" applyBorder="1" applyAlignment="1">
      <alignment horizontal="center" vertical="top" wrapText="1"/>
    </xf>
    <xf numFmtId="0" fontId="9" fillId="0" borderId="12" xfId="61" applyFont="1" applyFill="1" applyBorder="1" applyAlignment="1">
      <alignment horizontal="center" vertical="top" wrapText="1"/>
      <protection/>
    </xf>
    <xf numFmtId="0" fontId="7" fillId="0" borderId="18" xfId="68" applyFont="1" applyFill="1" applyBorder="1" applyAlignment="1">
      <alignment vertical="top"/>
      <protection/>
    </xf>
    <xf numFmtId="0" fontId="9" fillId="0" borderId="18" xfId="68" applyFont="1" applyFill="1" applyBorder="1" applyAlignment="1">
      <alignment vertical="top" shrinkToFit="1"/>
      <protection/>
    </xf>
    <xf numFmtId="0" fontId="9" fillId="0" borderId="0" xfId="61" applyFont="1" applyAlignment="1">
      <alignment horizontal="center" vertical="top"/>
      <protection/>
    </xf>
    <xf numFmtId="199" fontId="9" fillId="0" borderId="18" xfId="45" applyNumberFormat="1" applyFont="1" applyFill="1" applyBorder="1" applyAlignment="1">
      <alignment vertical="top"/>
    </xf>
    <xf numFmtId="0" fontId="9" fillId="0" borderId="18" xfId="68" applyFont="1" applyFill="1" applyBorder="1" applyAlignment="1">
      <alignment vertical="top"/>
      <protection/>
    </xf>
    <xf numFmtId="0" fontId="25" fillId="0" borderId="18" xfId="68" applyFont="1" applyFill="1" applyBorder="1" applyAlignment="1">
      <alignment horizontal="left" vertical="top" shrinkToFit="1"/>
      <protection/>
    </xf>
    <xf numFmtId="0" fontId="9" fillId="0" borderId="18" xfId="41" applyFont="1" applyFill="1" applyBorder="1" applyAlignment="1">
      <alignment horizontal="left" vertical="top"/>
      <protection/>
    </xf>
    <xf numFmtId="0" fontId="9" fillId="0" borderId="18" xfId="68" applyFont="1" applyFill="1" applyBorder="1" applyAlignment="1">
      <alignment vertical="top" wrapText="1"/>
      <protection/>
    </xf>
    <xf numFmtId="0" fontId="9" fillId="0" borderId="18" xfId="68" applyFont="1" applyFill="1" applyBorder="1" applyAlignment="1">
      <alignment vertical="top" wrapText="1" shrinkToFit="1"/>
      <protection/>
    </xf>
    <xf numFmtId="0" fontId="9" fillId="0" borderId="18" xfId="41" applyFont="1" applyFill="1" applyBorder="1" applyAlignment="1">
      <alignment horizontal="left" vertical="top" wrapText="1"/>
      <protection/>
    </xf>
    <xf numFmtId="0" fontId="9" fillId="0" borderId="18" xfId="68" applyFont="1" applyFill="1" applyBorder="1" applyAlignment="1">
      <alignment horizontal="left" vertical="top" shrinkToFit="1"/>
      <protection/>
    </xf>
    <xf numFmtId="0" fontId="9" fillId="0" borderId="18" xfId="41" applyFont="1" applyFill="1" applyBorder="1" applyAlignment="1">
      <alignment vertical="top" shrinkToFit="1"/>
      <protection/>
    </xf>
    <xf numFmtId="0" fontId="7" fillId="0" borderId="18" xfId="68" applyFont="1" applyFill="1" applyBorder="1" applyAlignment="1">
      <alignment vertical="top" wrapText="1"/>
      <protection/>
    </xf>
    <xf numFmtId="199" fontId="9" fillId="0" borderId="0" xfId="61" applyNumberFormat="1" applyFont="1" applyAlignment="1">
      <alignment vertical="top"/>
      <protection/>
    </xf>
    <xf numFmtId="199" fontId="7" fillId="0" borderId="18" xfId="35" applyNumberFormat="1" applyFont="1" applyFill="1" applyBorder="1" applyAlignment="1">
      <alignment vertical="top" wrapText="1"/>
    </xf>
    <xf numFmtId="199" fontId="9" fillId="0" borderId="0" xfId="45" applyNumberFormat="1" applyFont="1" applyAlignment="1">
      <alignment vertical="top"/>
    </xf>
    <xf numFmtId="3" fontId="4" fillId="0" borderId="18" xfId="63" applyNumberFormat="1" applyFont="1" applyFill="1" applyBorder="1" applyAlignment="1" quotePrefix="1">
      <alignment horizontal="left" vertical="top"/>
      <protection/>
    </xf>
    <xf numFmtId="3" fontId="3" fillId="0" borderId="18" xfId="63" applyNumberFormat="1" applyFont="1" applyFill="1" applyBorder="1" applyAlignment="1" quotePrefix="1">
      <alignment horizontal="left" vertical="top"/>
      <protection/>
    </xf>
    <xf numFmtId="3" fontId="3" fillId="0" borderId="18" xfId="63" applyNumberFormat="1" applyFont="1" applyFill="1" applyBorder="1" applyAlignment="1" quotePrefix="1">
      <alignment horizontal="right" vertical="top"/>
      <protection/>
    </xf>
    <xf numFmtId="3" fontId="3" fillId="0" borderId="18" xfId="34" applyNumberFormat="1" applyFont="1" applyFill="1" applyBorder="1" applyAlignment="1">
      <alignment vertical="top"/>
    </xf>
    <xf numFmtId="3" fontId="3" fillId="0" borderId="18" xfId="63" applyNumberFormat="1" applyFont="1" applyFill="1" applyBorder="1" applyAlignment="1">
      <alignment vertical="top"/>
      <protection/>
    </xf>
    <xf numFmtId="0" fontId="59" fillId="0" borderId="18" xfId="0" applyFont="1" applyFill="1" applyBorder="1" applyAlignment="1">
      <alignment horizontal="center" vertical="top"/>
    </xf>
    <xf numFmtId="0" fontId="59" fillId="0" borderId="0" xfId="0" applyFont="1" applyAlignment="1">
      <alignment vertical="top"/>
    </xf>
    <xf numFmtId="3" fontId="3" fillId="0" borderId="18" xfId="63" applyNumberFormat="1" applyFont="1" applyFill="1" applyBorder="1" applyAlignment="1" quotePrefix="1">
      <alignment horizontal="left" vertical="top" wrapText="1"/>
      <protection/>
    </xf>
    <xf numFmtId="3" fontId="59" fillId="0" borderId="0" xfId="0" applyNumberFormat="1" applyFont="1" applyAlignment="1">
      <alignment vertical="top"/>
    </xf>
    <xf numFmtId="16" fontId="59" fillId="0" borderId="18" xfId="0" applyNumberFormat="1" applyFont="1" applyFill="1" applyBorder="1" applyAlignment="1">
      <alignment horizontal="center" vertical="top"/>
    </xf>
    <xf numFmtId="3" fontId="3" fillId="0" borderId="11" xfId="63" applyNumberFormat="1" applyFont="1" applyFill="1" applyBorder="1" applyAlignment="1" quotePrefix="1">
      <alignment horizontal="left" vertical="top"/>
      <protection/>
    </xf>
    <xf numFmtId="3" fontId="3" fillId="0" borderId="11" xfId="34" applyNumberFormat="1" applyFont="1" applyFill="1" applyBorder="1" applyAlignment="1">
      <alignment vertical="top"/>
    </xf>
    <xf numFmtId="3" fontId="3" fillId="0" borderId="11" xfId="63" applyNumberFormat="1" applyFont="1" applyFill="1" applyBorder="1" applyAlignment="1">
      <alignment vertical="top"/>
      <protection/>
    </xf>
    <xf numFmtId="3" fontId="59" fillId="0" borderId="11" xfId="0" applyNumberFormat="1" applyFont="1" applyFill="1" applyBorder="1" applyAlignment="1">
      <alignment vertical="top"/>
    </xf>
    <xf numFmtId="0" fontId="59" fillId="0" borderId="11" xfId="0" applyFont="1" applyFill="1" applyBorder="1" applyAlignment="1">
      <alignment horizontal="center" vertical="top"/>
    </xf>
    <xf numFmtId="49" fontId="59" fillId="0" borderId="11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justify" vertical="top"/>
    </xf>
    <xf numFmtId="0" fontId="4" fillId="34" borderId="10" xfId="61" applyFont="1" applyFill="1" applyBorder="1" applyAlignment="1">
      <alignment vertical="top"/>
      <protection/>
    </xf>
    <xf numFmtId="199" fontId="4" fillId="34" borderId="10" xfId="61" applyNumberFormat="1" applyFont="1" applyFill="1" applyBorder="1" applyAlignment="1">
      <alignment vertical="top"/>
      <protection/>
    </xf>
    <xf numFmtId="199" fontId="4" fillId="34" borderId="10" xfId="45" applyNumberFormat="1" applyFont="1" applyFill="1" applyBorder="1" applyAlignment="1">
      <alignment vertical="top"/>
    </xf>
    <xf numFmtId="199" fontId="4" fillId="34" borderId="10" xfId="45" applyNumberFormat="1" applyFont="1" applyFill="1" applyBorder="1" applyAlignment="1">
      <alignment horizontal="right" vertical="top"/>
    </xf>
    <xf numFmtId="49" fontId="4" fillId="34" borderId="10" xfId="61" applyNumberFormat="1" applyFont="1" applyFill="1" applyBorder="1" applyAlignment="1">
      <alignment horizontal="center" vertical="top"/>
      <protection/>
    </xf>
    <xf numFmtId="0" fontId="4" fillId="34" borderId="10" xfId="61" applyFont="1" applyFill="1" applyBorder="1" applyAlignment="1">
      <alignment horizontal="center" vertical="top" wrapText="1"/>
      <protection/>
    </xf>
    <xf numFmtId="0" fontId="4" fillId="34" borderId="10" xfId="61" applyFont="1" applyFill="1" applyBorder="1" applyAlignment="1">
      <alignment horizontal="center" vertical="top"/>
      <protection/>
    </xf>
    <xf numFmtId="3" fontId="4" fillId="5" borderId="10" xfId="0" applyNumberFormat="1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3" fontId="74" fillId="0" borderId="10" xfId="0" applyNumberFormat="1" applyFont="1" applyBorder="1" applyAlignment="1">
      <alignment vertical="top"/>
    </xf>
    <xf numFmtId="0" fontId="72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84" fillId="0" borderId="10" xfId="0" applyFont="1" applyBorder="1" applyAlignment="1">
      <alignment horizontal="center" vertical="top" wrapText="1"/>
    </xf>
    <xf numFmtId="199" fontId="84" fillId="0" borderId="10" xfId="45" applyNumberFormat="1" applyFont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  <xf numFmtId="0" fontId="74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199" fontId="3" fillId="0" borderId="10" xfId="45" applyNumberFormat="1" applyFont="1" applyFill="1" applyBorder="1" applyAlignment="1">
      <alignment vertical="top"/>
    </xf>
    <xf numFmtId="199" fontId="3" fillId="0" borderId="10" xfId="45" applyNumberFormat="1" applyFont="1" applyFill="1" applyBorder="1" applyAlignment="1">
      <alignment vertical="top" wrapText="1"/>
    </xf>
    <xf numFmtId="43" fontId="3" fillId="0" borderId="10" xfId="45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29" xfId="64" applyFont="1" applyFill="1" applyBorder="1" applyAlignment="1">
      <alignment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justify" vertical="top"/>
    </xf>
    <xf numFmtId="0" fontId="4" fillId="35" borderId="10" xfId="0" applyFont="1" applyFill="1" applyBorder="1" applyAlignment="1">
      <alignment vertical="top" wrapText="1"/>
    </xf>
    <xf numFmtId="3" fontId="4" fillId="35" borderId="10" xfId="0" applyNumberFormat="1" applyFont="1" applyFill="1" applyBorder="1" applyAlignment="1">
      <alignment vertical="top"/>
    </xf>
    <xf numFmtId="199" fontId="4" fillId="35" borderId="10" xfId="45" applyNumberFormat="1" applyFont="1" applyFill="1" applyBorder="1" applyAlignment="1">
      <alignment vertical="top"/>
    </xf>
    <xf numFmtId="199" fontId="4" fillId="35" borderId="10" xfId="45" applyNumberFormat="1" applyFont="1" applyFill="1" applyBorder="1" applyAlignment="1">
      <alignment vertical="top" wrapText="1"/>
    </xf>
    <xf numFmtId="43" fontId="4" fillId="35" borderId="10" xfId="45" applyFont="1" applyFill="1" applyBorder="1" applyAlignment="1">
      <alignment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199" fontId="7" fillId="35" borderId="10" xfId="45" applyNumberFormat="1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99" fontId="6" fillId="5" borderId="10" xfId="52" applyNumberFormat="1" applyFont="1" applyFill="1" applyBorder="1" applyAlignment="1" applyProtection="1">
      <alignment vertical="top"/>
      <protection locked="0"/>
    </xf>
    <xf numFmtId="0" fontId="3" fillId="5" borderId="10" xfId="61" applyFont="1" applyFill="1" applyBorder="1" applyAlignment="1">
      <alignment horizontal="left" vertical="top" wrapText="1"/>
      <protection/>
    </xf>
    <xf numFmtId="3" fontId="4" fillId="5" borderId="10" xfId="61" applyNumberFormat="1" applyFont="1" applyFill="1" applyBorder="1" applyAlignment="1">
      <alignment vertical="top"/>
      <protection/>
    </xf>
    <xf numFmtId="194" fontId="4" fillId="5" borderId="10" xfId="61" applyNumberFormat="1" applyFont="1" applyFill="1" applyBorder="1" applyAlignment="1">
      <alignment vertical="top"/>
      <protection/>
    </xf>
    <xf numFmtId="41" fontId="4" fillId="5" borderId="10" xfId="61" applyNumberFormat="1" applyFont="1" applyFill="1" applyBorder="1" applyAlignment="1">
      <alignment vertical="top"/>
      <protection/>
    </xf>
    <xf numFmtId="49" fontId="3" fillId="5" borderId="10" xfId="61" applyNumberFormat="1" applyFont="1" applyFill="1" applyBorder="1" applyAlignment="1">
      <alignment horizontal="center" vertical="top" wrapText="1"/>
      <protection/>
    </xf>
    <xf numFmtId="199" fontId="3" fillId="5" borderId="10" xfId="45" applyNumberFormat="1" applyFont="1" applyFill="1" applyBorder="1" applyAlignment="1">
      <alignment horizontal="center" vertical="top" wrapText="1"/>
    </xf>
    <xf numFmtId="3" fontId="3" fillId="0" borderId="17" xfId="61" applyNumberFormat="1" applyFont="1" applyBorder="1" applyAlignment="1">
      <alignment vertical="top"/>
      <protection/>
    </xf>
    <xf numFmtId="199" fontId="3" fillId="0" borderId="17" xfId="45" applyNumberFormat="1" applyFont="1" applyFill="1" applyBorder="1" applyAlignment="1">
      <alignment horizontal="right" vertical="top" wrapText="1"/>
    </xf>
    <xf numFmtId="49" fontId="3" fillId="0" borderId="17" xfId="61" applyNumberFormat="1" applyFont="1" applyBorder="1" applyAlignment="1">
      <alignment horizontal="center" vertical="top"/>
      <protection/>
    </xf>
    <xf numFmtId="0" fontId="3" fillId="0" borderId="17" xfId="61" applyFont="1" applyBorder="1" applyAlignment="1">
      <alignment vertical="top"/>
      <protection/>
    </xf>
    <xf numFmtId="199" fontId="9" fillId="0" borderId="17" xfId="45" applyNumberFormat="1" applyFont="1" applyBorder="1" applyAlignment="1">
      <alignment horizontal="center" vertical="top" wrapText="1"/>
    </xf>
    <xf numFmtId="3" fontId="3" fillId="0" borderId="18" xfId="61" applyNumberFormat="1" applyFont="1" applyBorder="1" applyAlignment="1">
      <alignment vertical="top"/>
      <protection/>
    </xf>
    <xf numFmtId="49" fontId="3" fillId="0" borderId="18" xfId="61" applyNumberFormat="1" applyFont="1" applyBorder="1" applyAlignment="1">
      <alignment horizontal="center" vertical="top"/>
      <protection/>
    </xf>
    <xf numFmtId="0" fontId="3" fillId="0" borderId="18" xfId="61" applyFont="1" applyBorder="1" applyAlignment="1">
      <alignment vertical="top"/>
      <protection/>
    </xf>
    <xf numFmtId="3" fontId="3" fillId="0" borderId="18" xfId="61" applyNumberFormat="1" applyFont="1" applyBorder="1" applyAlignment="1">
      <alignment horizontal="right" vertical="top"/>
      <protection/>
    </xf>
    <xf numFmtId="0" fontId="3" fillId="0" borderId="18" xfId="61" applyFont="1" applyBorder="1" applyAlignment="1">
      <alignment horizontal="right" vertical="top"/>
      <protection/>
    </xf>
    <xf numFmtId="199" fontId="10" fillId="0" borderId="18" xfId="45" applyNumberFormat="1" applyFont="1" applyBorder="1" applyAlignment="1">
      <alignment horizontal="center" vertical="top"/>
    </xf>
    <xf numFmtId="0" fontId="6" fillId="0" borderId="18" xfId="35" applyNumberFormat="1" applyFont="1" applyBorder="1" applyAlignment="1" applyProtection="1">
      <alignment vertical="top" wrapText="1"/>
      <protection locked="0"/>
    </xf>
    <xf numFmtId="0" fontId="3" fillId="0" borderId="18" xfId="61" applyFont="1" applyBorder="1" applyAlignment="1">
      <alignment vertical="top" shrinkToFit="1"/>
      <protection/>
    </xf>
    <xf numFmtId="0" fontId="87" fillId="0" borderId="18" xfId="61" applyFont="1" applyBorder="1" applyAlignment="1">
      <alignment vertical="top" wrapText="1"/>
      <protection/>
    </xf>
    <xf numFmtId="199" fontId="12" fillId="0" borderId="18" xfId="35" applyNumberFormat="1" applyFont="1" applyBorder="1" applyAlignment="1" applyProtection="1">
      <alignment vertical="top" wrapText="1"/>
      <protection locked="0"/>
    </xf>
    <xf numFmtId="0" fontId="3" fillId="0" borderId="18" xfId="61" applyFont="1" applyBorder="1" applyAlignment="1">
      <alignment vertical="top" wrapText="1" shrinkToFit="1"/>
      <protection/>
    </xf>
    <xf numFmtId="43" fontId="4" fillId="36" borderId="18" xfId="45" applyFont="1" applyFill="1" applyBorder="1" applyAlignment="1">
      <alignment vertical="top" wrapText="1"/>
    </xf>
    <xf numFmtId="199" fontId="4" fillId="36" borderId="18" xfId="45" applyNumberFormat="1" applyFont="1" applyFill="1" applyBorder="1" applyAlignment="1">
      <alignment horizontal="right" vertical="top" wrapText="1"/>
    </xf>
    <xf numFmtId="49" fontId="4" fillId="36" borderId="18" xfId="61" applyNumberFormat="1" applyFont="1" applyFill="1" applyBorder="1" applyAlignment="1">
      <alignment horizontal="center" vertical="top" wrapText="1"/>
      <protection/>
    </xf>
    <xf numFmtId="199" fontId="7" fillId="36" borderId="18" xfId="45" applyNumberFormat="1" applyFont="1" applyFill="1" applyBorder="1" applyAlignment="1">
      <alignment horizontal="center" vertical="top" wrapText="1"/>
    </xf>
    <xf numFmtId="0" fontId="4" fillId="36" borderId="12" xfId="61" applyFont="1" applyFill="1" applyBorder="1" applyAlignment="1">
      <alignment horizontal="center" vertical="top" wrapText="1"/>
      <protection/>
    </xf>
    <xf numFmtId="0" fontId="4" fillId="36" borderId="0" xfId="61" applyFont="1" applyFill="1" applyAlignment="1">
      <alignment vertical="top"/>
      <protection/>
    </xf>
    <xf numFmtId="0" fontId="4" fillId="5" borderId="10" xfId="0" applyFont="1" applyFill="1" applyBorder="1" applyAlignment="1">
      <alignment vertical="top"/>
    </xf>
    <xf numFmtId="0" fontId="27" fillId="5" borderId="10" xfId="0" applyFont="1" applyFill="1" applyBorder="1" applyAlignment="1">
      <alignment horizontal="left" vertical="top" wrapText="1"/>
    </xf>
    <xf numFmtId="199" fontId="27" fillId="5" borderId="10" xfId="0" applyNumberFormat="1" applyFont="1" applyFill="1" applyBorder="1" applyAlignment="1">
      <alignment vertical="top"/>
    </xf>
    <xf numFmtId="49" fontId="27" fillId="5" borderId="10" xfId="0" applyNumberFormat="1" applyFont="1" applyFill="1" applyBorder="1" applyAlignment="1">
      <alignment horizontal="center" vertical="top"/>
    </xf>
    <xf numFmtId="0" fontId="27" fillId="5" borderId="10" xfId="0" applyFont="1" applyFill="1" applyBorder="1" applyAlignment="1">
      <alignment horizontal="center" vertical="top" wrapText="1"/>
    </xf>
    <xf numFmtId="0" fontId="27" fillId="5" borderId="10" xfId="0" applyFont="1" applyFill="1" applyBorder="1" applyAlignment="1">
      <alignment horizontal="center" vertical="top"/>
    </xf>
    <xf numFmtId="0" fontId="28" fillId="36" borderId="10" xfId="0" applyFont="1" applyFill="1" applyBorder="1" applyAlignment="1">
      <alignment horizontal="left" vertical="top" wrapText="1"/>
    </xf>
    <xf numFmtId="199" fontId="28" fillId="36" borderId="10" xfId="45" applyNumberFormat="1" applyFont="1" applyFill="1" applyBorder="1" applyAlignment="1">
      <alignment vertical="top"/>
    </xf>
    <xf numFmtId="49" fontId="28" fillId="36" borderId="10" xfId="0" applyNumberFormat="1" applyFont="1" applyFill="1" applyBorder="1" applyAlignment="1">
      <alignment horizontal="center" vertical="top"/>
    </xf>
    <xf numFmtId="0" fontId="28" fillId="36" borderId="10" xfId="0" applyFont="1" applyFill="1" applyBorder="1" applyAlignment="1">
      <alignment vertical="top"/>
    </xf>
    <xf numFmtId="0" fontId="28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left" vertical="top" wrapText="1"/>
    </xf>
    <xf numFmtId="199" fontId="3" fillId="36" borderId="10" xfId="45" applyNumberFormat="1" applyFont="1" applyFill="1" applyBorder="1" applyAlignment="1">
      <alignment vertical="top"/>
    </xf>
    <xf numFmtId="49" fontId="3" fillId="36" borderId="10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199" fontId="27" fillId="16" borderId="10" xfId="45" applyNumberFormat="1" applyFont="1" applyFill="1" applyBorder="1" applyAlignment="1">
      <alignment horizontal="center" vertical="top" wrapText="1"/>
    </xf>
    <xf numFmtId="199" fontId="4" fillId="5" borderId="17" xfId="45" applyNumberFormat="1" applyFont="1" applyFill="1" applyBorder="1" applyAlignment="1">
      <alignment vertical="top"/>
    </xf>
    <xf numFmtId="199" fontId="3" fillId="5" borderId="17" xfId="45" applyNumberFormat="1" applyFont="1" applyFill="1" applyBorder="1" applyAlignment="1">
      <alignment vertical="top"/>
    </xf>
    <xf numFmtId="0" fontId="3" fillId="5" borderId="17" xfId="61" applyFont="1" applyFill="1" applyBorder="1" applyAlignment="1">
      <alignment horizontal="center" vertical="top"/>
      <protection/>
    </xf>
    <xf numFmtId="199" fontId="3" fillId="5" borderId="17" xfId="45" applyNumberFormat="1" applyFont="1" applyFill="1" applyBorder="1" applyAlignment="1">
      <alignment horizontal="center" vertical="top"/>
    </xf>
    <xf numFmtId="199" fontId="3" fillId="5" borderId="18" xfId="45" applyNumberFormat="1" applyFont="1" applyFill="1" applyBorder="1" applyAlignment="1">
      <alignment horizontal="center" vertical="top"/>
    </xf>
    <xf numFmtId="199" fontId="9" fillId="0" borderId="35" xfId="45" applyNumberFormat="1" applyFont="1" applyFill="1" applyBorder="1" applyAlignment="1">
      <alignment horizontal="center" vertical="top"/>
    </xf>
    <xf numFmtId="199" fontId="9" fillId="0" borderId="0" xfId="45" applyNumberFormat="1" applyFont="1" applyFill="1" applyAlignment="1">
      <alignment vertical="top"/>
    </xf>
    <xf numFmtId="199" fontId="3" fillId="0" borderId="0" xfId="45" applyNumberFormat="1" applyFont="1" applyFill="1" applyAlignment="1">
      <alignment vertical="top"/>
    </xf>
    <xf numFmtId="199" fontId="9" fillId="0" borderId="33" xfId="45" applyNumberFormat="1" applyFont="1" applyFill="1" applyBorder="1" applyAlignment="1">
      <alignment horizontal="center" vertical="top" wrapText="1"/>
    </xf>
    <xf numFmtId="199" fontId="4" fillId="0" borderId="18" xfId="45" applyNumberFormat="1" applyFont="1" applyFill="1" applyBorder="1" applyAlignment="1">
      <alignment vertical="top"/>
    </xf>
    <xf numFmtId="199" fontId="3" fillId="0" borderId="18" xfId="45" applyNumberFormat="1" applyFont="1" applyFill="1" applyBorder="1" applyAlignment="1">
      <alignment horizontal="left" vertical="top"/>
    </xf>
    <xf numFmtId="199" fontId="3" fillId="0" borderId="18" xfId="45" applyNumberFormat="1" applyFont="1" applyFill="1" applyBorder="1" applyAlignment="1">
      <alignment horizontal="left" vertical="top" wrapText="1"/>
    </xf>
    <xf numFmtId="199" fontId="9" fillId="0" borderId="33" xfId="45" applyNumberFormat="1" applyFont="1" applyFill="1" applyBorder="1" applyAlignment="1">
      <alignment vertical="top" wrapText="1"/>
    </xf>
    <xf numFmtId="199" fontId="9" fillId="0" borderId="33" xfId="45" applyNumberFormat="1" applyFont="1" applyFill="1" applyBorder="1" applyAlignment="1">
      <alignment horizontal="right" vertical="top" wrapText="1"/>
    </xf>
    <xf numFmtId="199" fontId="9" fillId="0" borderId="0" xfId="45" applyNumberFormat="1" applyFont="1" applyFill="1" applyAlignment="1">
      <alignment horizontal="right" vertical="top"/>
    </xf>
    <xf numFmtId="199" fontId="3" fillId="36" borderId="18" xfId="45" applyNumberFormat="1" applyFont="1" applyFill="1" applyBorder="1" applyAlignment="1">
      <alignment horizontal="left" vertical="top" wrapText="1"/>
    </xf>
    <xf numFmtId="199" fontId="3" fillId="36" borderId="18" xfId="45" applyNumberFormat="1" applyFont="1" applyFill="1" applyBorder="1" applyAlignment="1">
      <alignment horizontal="left" vertical="top"/>
    </xf>
    <xf numFmtId="199" fontId="7" fillId="36" borderId="0" xfId="45" applyNumberFormat="1" applyFont="1" applyFill="1" applyAlignment="1">
      <alignment vertical="top"/>
    </xf>
    <xf numFmtId="199" fontId="7" fillId="36" borderId="33" xfId="45" applyNumberFormat="1" applyFont="1" applyFill="1" applyBorder="1" applyAlignment="1">
      <alignment horizontal="center" vertical="top" wrapText="1"/>
    </xf>
    <xf numFmtId="199" fontId="7" fillId="0" borderId="0" xfId="45" applyNumberFormat="1" applyFont="1" applyFill="1" applyAlignment="1">
      <alignment vertical="top"/>
    </xf>
    <xf numFmtId="199" fontId="4" fillId="0" borderId="18" xfId="45" applyNumberFormat="1" applyFont="1" applyFill="1" applyBorder="1" applyAlignment="1">
      <alignment vertical="top" wrapText="1"/>
    </xf>
    <xf numFmtId="199" fontId="7" fillId="0" borderId="11" xfId="45" applyNumberFormat="1" applyFont="1" applyFill="1" applyBorder="1" applyAlignment="1">
      <alignment vertical="top" wrapText="1"/>
    </xf>
    <xf numFmtId="0" fontId="4" fillId="41" borderId="10" xfId="0" applyFont="1" applyFill="1" applyBorder="1" applyAlignment="1">
      <alignment horizontal="justify" vertical="top"/>
    </xf>
    <xf numFmtId="199" fontId="3" fillId="41" borderId="11" xfId="45" applyNumberFormat="1" applyFont="1" applyFill="1" applyBorder="1" applyAlignment="1">
      <alignment vertical="top"/>
    </xf>
    <xf numFmtId="0" fontId="3" fillId="41" borderId="11" xfId="61" applyFont="1" applyFill="1" applyBorder="1" applyAlignment="1">
      <alignment horizontal="center" vertical="top"/>
      <protection/>
    </xf>
    <xf numFmtId="199" fontId="3" fillId="41" borderId="11" xfId="45" applyNumberFormat="1" applyFont="1" applyFill="1" applyBorder="1" applyAlignment="1">
      <alignment horizontal="center" vertical="top"/>
    </xf>
    <xf numFmtId="199" fontId="3" fillId="0" borderId="36" xfId="45" applyNumberFormat="1" applyFont="1" applyFill="1" applyBorder="1" applyAlignment="1">
      <alignment horizontal="center" vertical="top"/>
    </xf>
    <xf numFmtId="0" fontId="59" fillId="0" borderId="14" xfId="33" applyNumberFormat="1" applyFont="1" applyFill="1" applyBorder="1" applyAlignment="1">
      <alignment horizontal="left" vertical="top" wrapText="1"/>
    </xf>
    <xf numFmtId="0" fontId="3" fillId="0" borderId="18" xfId="41" applyFont="1" applyFill="1" applyBorder="1" applyAlignment="1" applyProtection="1">
      <alignment vertical="top" shrinkToFit="1"/>
      <protection locked="0"/>
    </xf>
    <xf numFmtId="0" fontId="59" fillId="0" borderId="27" xfId="0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199" fontId="10" fillId="0" borderId="13" xfId="45" applyNumberFormat="1" applyFont="1" applyBorder="1" applyAlignment="1">
      <alignment horizontal="center" vertical="top"/>
    </xf>
    <xf numFmtId="199" fontId="10" fillId="0" borderId="10" xfId="45" applyNumberFormat="1" applyFont="1" applyBorder="1" applyAlignment="1">
      <alignment vertical="top"/>
    </xf>
    <xf numFmtId="0" fontId="3" fillId="0" borderId="18" xfId="41" applyFont="1" applyFill="1" applyBorder="1" applyAlignment="1" applyProtection="1">
      <alignment vertical="top" wrapText="1" shrinkToFit="1"/>
      <protection locked="0"/>
    </xf>
    <xf numFmtId="49" fontId="10" fillId="0" borderId="18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49" fontId="3" fillId="0" borderId="18" xfId="73" applyNumberFormat="1" applyFont="1" applyFill="1" applyBorder="1" applyAlignment="1" applyProtection="1">
      <alignment vertical="top"/>
      <protection locked="0"/>
    </xf>
    <xf numFmtId="199" fontId="10" fillId="0" borderId="18" xfId="45" applyNumberFormat="1" applyFont="1" applyFill="1" applyBorder="1" applyAlignment="1" applyProtection="1">
      <alignment horizontal="left" vertical="top" wrapText="1"/>
      <protection locked="0"/>
    </xf>
    <xf numFmtId="199" fontId="10" fillId="0" borderId="18" xfId="69" applyNumberFormat="1" applyFont="1" applyFill="1" applyBorder="1" applyAlignment="1">
      <alignment vertical="top"/>
      <protection/>
    </xf>
    <xf numFmtId="49" fontId="10" fillId="0" borderId="18" xfId="73" applyNumberFormat="1" applyFont="1" applyFill="1" applyBorder="1" applyAlignment="1" applyProtection="1">
      <alignment vertical="top"/>
      <protection locked="0"/>
    </xf>
    <xf numFmtId="0" fontId="3" fillId="0" borderId="18" xfId="69" applyFont="1" applyFill="1" applyBorder="1" applyAlignment="1">
      <alignment horizontal="left" vertical="top"/>
      <protection/>
    </xf>
    <xf numFmtId="199" fontId="10" fillId="0" borderId="0" xfId="45" applyNumberFormat="1" applyFont="1" applyAlignment="1">
      <alignment horizontal="center" vertical="top"/>
    </xf>
    <xf numFmtId="199" fontId="10" fillId="0" borderId="0" xfId="45" applyNumberFormat="1" applyFont="1" applyAlignment="1">
      <alignment vertical="top"/>
    </xf>
    <xf numFmtId="0" fontId="3" fillId="0" borderId="18" xfId="63" applyFont="1" applyFill="1" applyBorder="1" applyAlignment="1">
      <alignment vertical="top"/>
      <protection/>
    </xf>
    <xf numFmtId="199" fontId="10" fillId="0" borderId="18" xfId="63" applyNumberFormat="1" applyFont="1" applyFill="1" applyBorder="1" applyAlignment="1">
      <alignment vertical="top"/>
      <protection/>
    </xf>
    <xf numFmtId="0" fontId="59" fillId="0" borderId="33" xfId="0" applyFont="1" applyFill="1" applyBorder="1" applyAlignment="1">
      <alignment vertical="top"/>
    </xf>
    <xf numFmtId="0" fontId="3" fillId="0" borderId="0" xfId="63" applyFont="1" applyFill="1" applyAlignment="1">
      <alignment vertical="top" wrapText="1"/>
      <protection/>
    </xf>
    <xf numFmtId="199" fontId="3" fillId="0" borderId="18" xfId="50" applyNumberFormat="1" applyFont="1" applyFill="1" applyBorder="1" applyAlignment="1">
      <alignment horizontal="left" vertical="top" wrapText="1"/>
    </xf>
    <xf numFmtId="49" fontId="3" fillId="0" borderId="18" xfId="73" applyNumberFormat="1" applyFont="1" applyFill="1" applyBorder="1" applyAlignment="1" applyProtection="1">
      <alignment horizontal="left" vertical="top" wrapText="1"/>
      <protection locked="0"/>
    </xf>
    <xf numFmtId="0" fontId="10" fillId="0" borderId="0" xfId="63" applyFont="1" applyFill="1" applyAlignment="1">
      <alignment horizontal="center" vertical="top"/>
      <protection/>
    </xf>
    <xf numFmtId="199" fontId="88" fillId="0" borderId="18" xfId="45" applyNumberFormat="1" applyFont="1" applyFill="1" applyBorder="1" applyAlignment="1">
      <alignment horizontal="left" vertical="top" wrapText="1"/>
    </xf>
    <xf numFmtId="0" fontId="3" fillId="0" borderId="11" xfId="69" applyFont="1" applyFill="1" applyBorder="1" applyAlignment="1">
      <alignment horizontal="left" vertical="top" wrapText="1"/>
      <protection/>
    </xf>
    <xf numFmtId="0" fontId="3" fillId="0" borderId="11" xfId="63" applyFont="1" applyFill="1" applyBorder="1" applyAlignment="1">
      <alignment vertical="top" wrapText="1"/>
      <protection/>
    </xf>
    <xf numFmtId="0" fontId="10" fillId="0" borderId="37" xfId="63" applyFont="1" applyFill="1" applyBorder="1" applyAlignment="1">
      <alignment vertical="top"/>
      <protection/>
    </xf>
    <xf numFmtId="199" fontId="10" fillId="0" borderId="11" xfId="45" applyNumberFormat="1" applyFont="1" applyFill="1" applyBorder="1" applyAlignment="1">
      <alignment horizontal="left" vertical="top" wrapText="1"/>
    </xf>
    <xf numFmtId="199" fontId="10" fillId="0" borderId="11" xfId="69" applyNumberFormat="1" applyFont="1" applyFill="1" applyBorder="1" applyAlignment="1">
      <alignment vertical="top"/>
      <protection/>
    </xf>
    <xf numFmtId="0" fontId="10" fillId="0" borderId="11" xfId="63" applyFont="1" applyFill="1" applyBorder="1" applyAlignment="1">
      <alignment vertical="top"/>
      <protection/>
    </xf>
    <xf numFmtId="49" fontId="10" fillId="0" borderId="11" xfId="63" applyNumberFormat="1" applyFont="1" applyFill="1" applyBorder="1" applyAlignment="1">
      <alignment horizontal="center" vertical="top"/>
      <protection/>
    </xf>
    <xf numFmtId="0" fontId="73" fillId="0" borderId="18" xfId="0" applyFont="1" applyBorder="1" applyAlignment="1">
      <alignment horizontal="center" vertical="top"/>
    </xf>
    <xf numFmtId="0" fontId="3" fillId="36" borderId="0" xfId="0" applyFont="1" applyFill="1" applyBorder="1" applyAlignment="1">
      <alignment vertical="top"/>
    </xf>
    <xf numFmtId="0" fontId="84" fillId="0" borderId="18" xfId="0" applyFont="1" applyFill="1" applyBorder="1" applyAlignment="1">
      <alignment vertical="top"/>
    </xf>
    <xf numFmtId="0" fontId="84" fillId="0" borderId="18" xfId="63" applyFont="1" applyFill="1" applyBorder="1" applyAlignment="1">
      <alignment vertical="top"/>
      <protection/>
    </xf>
    <xf numFmtId="0" fontId="9" fillId="0" borderId="18" xfId="0" applyFont="1" applyFill="1" applyBorder="1" applyAlignment="1">
      <alignment horizontal="left" vertical="top"/>
    </xf>
    <xf numFmtId="0" fontId="9" fillId="0" borderId="18" xfId="0" applyFont="1" applyBorder="1" applyAlignment="1">
      <alignment vertical="top"/>
    </xf>
    <xf numFmtId="0" fontId="80" fillId="0" borderId="0" xfId="61" applyFont="1" applyAlignment="1">
      <alignment horizontal="center" vertical="top"/>
      <protection/>
    </xf>
    <xf numFmtId="0" fontId="74" fillId="0" borderId="18" xfId="61" applyFont="1" applyBorder="1" applyAlignment="1">
      <alignment vertical="top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4" fillId="5" borderId="10" xfId="0" applyNumberFormat="1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3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199" fontId="3" fillId="0" borderId="18" xfId="52" applyNumberFormat="1" applyFont="1" applyBorder="1" applyAlignment="1" applyProtection="1">
      <alignment vertical="top" wrapText="1"/>
      <protection locked="0"/>
    </xf>
    <xf numFmtId="0" fontId="3" fillId="36" borderId="18" xfId="61" applyFont="1" applyFill="1" applyBorder="1" applyAlignment="1">
      <alignment vertical="top" wrapText="1"/>
      <protection/>
    </xf>
    <xf numFmtId="199" fontId="12" fillId="36" borderId="18" xfId="35" applyNumberFormat="1" applyFont="1" applyFill="1" applyBorder="1" applyAlignment="1" applyProtection="1">
      <alignment vertical="top" wrapText="1"/>
      <protection locked="0"/>
    </xf>
    <xf numFmtId="3" fontId="4" fillId="36" borderId="18" xfId="61" applyNumberFormat="1" applyFont="1" applyFill="1" applyBorder="1" applyAlignment="1">
      <alignment vertical="top"/>
      <protection/>
    </xf>
    <xf numFmtId="199" fontId="4" fillId="36" borderId="18" xfId="45" applyNumberFormat="1" applyFont="1" applyFill="1" applyBorder="1" applyAlignment="1">
      <alignment vertical="top" wrapText="1"/>
    </xf>
    <xf numFmtId="199" fontId="3" fillId="0" borderId="18" xfId="45" applyNumberFormat="1" applyFont="1" applyBorder="1" applyAlignment="1">
      <alignment horizontal="left" vertical="top" wrapText="1"/>
    </xf>
    <xf numFmtId="49" fontId="3" fillId="0" borderId="18" xfId="45" applyNumberFormat="1" applyFont="1" applyBorder="1" applyAlignment="1">
      <alignment horizontal="center" vertical="top"/>
    </xf>
    <xf numFmtId="0" fontId="4" fillId="0" borderId="18" xfId="61" applyFont="1" applyFill="1" applyBorder="1" applyAlignment="1">
      <alignment vertical="top"/>
      <protection/>
    </xf>
    <xf numFmtId="0" fontId="3" fillId="0" borderId="27" xfId="61" applyFont="1" applyBorder="1" applyAlignment="1">
      <alignment vertical="top"/>
      <protection/>
    </xf>
    <xf numFmtId="199" fontId="3" fillId="0" borderId="27" xfId="45" applyNumberFormat="1" applyFont="1" applyBorder="1" applyAlignment="1">
      <alignment horizontal="right" vertical="top"/>
    </xf>
    <xf numFmtId="49" fontId="3" fillId="0" borderId="27" xfId="61" applyNumberFormat="1" applyFont="1" applyBorder="1" applyAlignment="1">
      <alignment horizontal="center" vertical="top"/>
      <protection/>
    </xf>
    <xf numFmtId="199" fontId="3" fillId="0" borderId="18" xfId="45" applyNumberFormat="1" applyFont="1" applyFill="1" applyBorder="1" applyAlignment="1">
      <alignment horizontal="center" vertical="top"/>
    </xf>
    <xf numFmtId="199" fontId="9" fillId="0" borderId="18" xfId="45" applyNumberFormat="1" applyFont="1" applyFill="1" applyBorder="1" applyAlignment="1">
      <alignment vertical="top" wrapText="1"/>
    </xf>
    <xf numFmtId="199" fontId="9" fillId="0" borderId="18" xfId="45" applyNumberFormat="1" applyFont="1" applyFill="1" applyBorder="1" applyAlignment="1">
      <alignment horizontal="right" vertical="top"/>
    </xf>
    <xf numFmtId="199" fontId="9" fillId="0" borderId="18" xfId="45" applyNumberFormat="1" applyFont="1" applyFill="1" applyBorder="1" applyAlignment="1">
      <alignment horizontal="right" vertical="top" wrapText="1"/>
    </xf>
    <xf numFmtId="199" fontId="9" fillId="0" borderId="18" xfId="45" applyNumberFormat="1" applyFont="1" applyFill="1" applyBorder="1" applyAlignment="1">
      <alignment horizontal="left" vertical="top" wrapText="1"/>
    </xf>
    <xf numFmtId="199" fontId="20" fillId="0" borderId="18" xfId="45" applyNumberFormat="1" applyFont="1" applyFill="1" applyBorder="1" applyAlignment="1">
      <alignment horizontal="center" vertical="top" wrapText="1"/>
    </xf>
    <xf numFmtId="199" fontId="7" fillId="36" borderId="18" xfId="45" applyNumberFormat="1" applyFont="1" applyFill="1" applyBorder="1" applyAlignment="1">
      <alignment vertical="top"/>
    </xf>
    <xf numFmtId="199" fontId="9" fillId="36" borderId="18" xfId="45" applyNumberFormat="1" applyFont="1" applyFill="1" applyBorder="1" applyAlignment="1">
      <alignment vertical="top"/>
    </xf>
    <xf numFmtId="199" fontId="7" fillId="36" borderId="18" xfId="45" applyNumberFormat="1" applyFont="1" applyFill="1" applyBorder="1" applyAlignment="1">
      <alignment vertical="top" wrapText="1"/>
    </xf>
    <xf numFmtId="0" fontId="3" fillId="36" borderId="18" xfId="61" applyFont="1" applyFill="1" applyBorder="1" applyAlignment="1">
      <alignment horizontal="center" vertical="top"/>
      <protection/>
    </xf>
    <xf numFmtId="199" fontId="9" fillId="36" borderId="18" xfId="45" applyNumberFormat="1" applyFont="1" applyFill="1" applyBorder="1" applyAlignment="1">
      <alignment horizontal="center" vertical="top"/>
    </xf>
    <xf numFmtId="199" fontId="9" fillId="36" borderId="38" xfId="45" applyNumberFormat="1" applyFont="1" applyFill="1" applyBorder="1" applyAlignment="1">
      <alignment horizontal="center" vertical="top"/>
    </xf>
    <xf numFmtId="199" fontId="3" fillId="36" borderId="0" xfId="45" applyNumberFormat="1" applyFont="1" applyFill="1" applyAlignment="1">
      <alignment vertical="top"/>
    </xf>
    <xf numFmtId="199" fontId="3" fillId="36" borderId="18" xfId="45" applyNumberFormat="1" applyFont="1" applyFill="1" applyBorder="1" applyAlignment="1">
      <alignment horizontal="center" vertical="top"/>
    </xf>
    <xf numFmtId="199" fontId="3" fillId="36" borderId="38" xfId="45" applyNumberFormat="1" applyFont="1" applyFill="1" applyBorder="1" applyAlignment="1">
      <alignment horizontal="center" vertical="top"/>
    </xf>
    <xf numFmtId="199" fontId="3" fillId="0" borderId="38" xfId="45" applyNumberFormat="1" applyFont="1" applyFill="1" applyBorder="1" applyAlignment="1">
      <alignment horizontal="center" vertical="top"/>
    </xf>
    <xf numFmtId="199" fontId="3" fillId="0" borderId="11" xfId="45" applyNumberFormat="1" applyFont="1" applyFill="1" applyBorder="1" applyAlignment="1">
      <alignment vertical="top"/>
    </xf>
    <xf numFmtId="199" fontId="9" fillId="0" borderId="11" xfId="45" applyNumberFormat="1" applyFont="1" applyFill="1" applyBorder="1" applyAlignment="1">
      <alignment vertical="top"/>
    </xf>
    <xf numFmtId="0" fontId="3" fillId="0" borderId="11" xfId="61" applyFont="1" applyFill="1" applyBorder="1" applyAlignment="1">
      <alignment horizontal="center" vertical="top"/>
      <protection/>
    </xf>
    <xf numFmtId="199" fontId="3" fillId="0" borderId="11" xfId="45" applyNumberFormat="1" applyFont="1" applyFill="1" applyBorder="1" applyAlignment="1">
      <alignment horizontal="center" vertical="top"/>
    </xf>
    <xf numFmtId="0" fontId="4" fillId="5" borderId="10" xfId="61" applyFont="1" applyFill="1" applyBorder="1" applyAlignment="1">
      <alignment horizontal="left" vertical="top"/>
      <protection/>
    </xf>
    <xf numFmtId="0" fontId="4" fillId="35" borderId="10" xfId="61" applyFont="1" applyFill="1" applyBorder="1" applyAlignment="1">
      <alignment horizontal="left" vertical="top" wrapText="1"/>
      <protection/>
    </xf>
    <xf numFmtId="0" fontId="4" fillId="7" borderId="10" xfId="61" applyFont="1" applyFill="1" applyBorder="1" applyAlignment="1">
      <alignment horizontal="left" vertical="top" wrapText="1"/>
      <protection/>
    </xf>
    <xf numFmtId="0" fontId="4" fillId="34" borderId="10" xfId="61" applyFont="1" applyFill="1" applyBorder="1" applyAlignment="1">
      <alignment horizontal="left" vertical="top" wrapText="1"/>
      <protection/>
    </xf>
    <xf numFmtId="0" fontId="4" fillId="5" borderId="13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199" fontId="4" fillId="5" borderId="39" xfId="45" applyNumberFormat="1" applyFont="1" applyFill="1" applyBorder="1" applyAlignment="1">
      <alignment horizontal="left" vertical="top" wrapText="1"/>
    </xf>
    <xf numFmtId="199" fontId="4" fillId="5" borderId="35" xfId="45" applyNumberFormat="1" applyFont="1" applyFill="1" applyBorder="1" applyAlignment="1">
      <alignment horizontal="left" vertical="top" wrapText="1"/>
    </xf>
    <xf numFmtId="199" fontId="4" fillId="5" borderId="32" xfId="45" applyNumberFormat="1" applyFont="1" applyFill="1" applyBorder="1" applyAlignment="1">
      <alignment horizontal="left" vertical="top" wrapText="1"/>
    </xf>
    <xf numFmtId="0" fontId="3" fillId="36" borderId="18" xfId="0" applyFont="1" applyFill="1" applyBorder="1" applyAlignment="1">
      <alignment horizontal="left" vertical="top" wrapText="1"/>
    </xf>
    <xf numFmtId="2" fontId="59" fillId="0" borderId="18" xfId="72" applyNumberFormat="1" applyFont="1" applyFill="1" applyBorder="1" applyAlignment="1">
      <alignment horizontal="left" vertical="top" wrapText="1"/>
      <protection/>
    </xf>
    <xf numFmtId="0" fontId="3" fillId="0" borderId="18" xfId="0" applyFont="1" applyFill="1" applyBorder="1" applyAlignment="1">
      <alignment horizontal="left" vertical="top" wrapText="1"/>
    </xf>
    <xf numFmtId="0" fontId="59" fillId="0" borderId="18" xfId="72" applyFont="1" applyFill="1" applyBorder="1" applyAlignment="1">
      <alignment horizontal="left" vertical="top" wrapText="1"/>
      <protection/>
    </xf>
    <xf numFmtId="0" fontId="59" fillId="0" borderId="27" xfId="72" applyFont="1" applyFill="1" applyBorder="1" applyAlignment="1">
      <alignment horizontal="left" vertical="top" wrapText="1"/>
      <protection/>
    </xf>
    <xf numFmtId="0" fontId="72" fillId="0" borderId="18" xfId="0" applyFont="1" applyBorder="1" applyAlignment="1">
      <alignment horizontal="left" vertical="top" wrapText="1"/>
    </xf>
    <xf numFmtId="0" fontId="72" fillId="0" borderId="27" xfId="0" applyFont="1" applyBorder="1" applyAlignment="1">
      <alignment horizontal="left" vertical="top" wrapText="1"/>
    </xf>
    <xf numFmtId="0" fontId="4" fillId="7" borderId="13" xfId="65" applyFont="1" applyFill="1" applyBorder="1" applyAlignment="1">
      <alignment horizontal="left" vertical="top" wrapText="1"/>
      <protection/>
    </xf>
    <xf numFmtId="0" fontId="4" fillId="7" borderId="22" xfId="65" applyFont="1" applyFill="1" applyBorder="1" applyAlignment="1">
      <alignment horizontal="left" vertical="top" wrapText="1"/>
      <protection/>
    </xf>
    <xf numFmtId="0" fontId="4" fillId="7" borderId="12" xfId="65" applyFont="1" applyFill="1" applyBorder="1" applyAlignment="1">
      <alignment horizontal="left" vertical="top" wrapText="1"/>
      <protection/>
    </xf>
    <xf numFmtId="0" fontId="4" fillId="37" borderId="13" xfId="0" applyFont="1" applyFill="1" applyBorder="1" applyAlignment="1">
      <alignment horizontal="left" vertical="top" wrapText="1"/>
    </xf>
    <xf numFmtId="0" fontId="4" fillId="37" borderId="22" xfId="0" applyFont="1" applyFill="1" applyBorder="1" applyAlignment="1">
      <alignment horizontal="left" vertical="top" wrapText="1"/>
    </xf>
    <xf numFmtId="0" fontId="4" fillId="37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3" fillId="5" borderId="13" xfId="0" applyFont="1" applyFill="1" applyBorder="1" applyAlignment="1">
      <alignment horizontal="left" vertical="top" wrapText="1"/>
    </xf>
    <xf numFmtId="0" fontId="13" fillId="5" borderId="22" xfId="0" applyFont="1" applyFill="1" applyBorder="1" applyAlignment="1">
      <alignment horizontal="left" vertical="top" wrapText="1"/>
    </xf>
    <xf numFmtId="0" fontId="13" fillId="5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6" borderId="40" xfId="0" applyFont="1" applyFill="1" applyBorder="1" applyAlignment="1">
      <alignment horizontal="left" vertical="top" wrapText="1"/>
    </xf>
    <xf numFmtId="0" fontId="3" fillId="36" borderId="33" xfId="0" applyFont="1" applyFill="1" applyBorder="1" applyAlignment="1">
      <alignment horizontal="left" vertical="top" wrapText="1"/>
    </xf>
    <xf numFmtId="49" fontId="7" fillId="0" borderId="12" xfId="45" applyNumberFormat="1" applyFont="1" applyBorder="1" applyAlignment="1">
      <alignment horizontal="center" vertical="top" wrapText="1"/>
    </xf>
    <xf numFmtId="199" fontId="7" fillId="0" borderId="10" xfId="45" applyNumberFormat="1" applyFont="1" applyBorder="1" applyAlignment="1">
      <alignment horizontal="center" vertical="top" wrapText="1"/>
    </xf>
    <xf numFmtId="0" fontId="14" fillId="5" borderId="13" xfId="61" applyFont="1" applyFill="1" applyBorder="1" applyAlignment="1">
      <alignment horizontal="left" vertical="top" wrapText="1"/>
      <protection/>
    </xf>
    <xf numFmtId="0" fontId="14" fillId="5" borderId="22" xfId="61" applyFont="1" applyFill="1" applyBorder="1" applyAlignment="1">
      <alignment horizontal="left" vertical="top" wrapText="1"/>
      <protection/>
    </xf>
    <xf numFmtId="0" fontId="14" fillId="5" borderId="12" xfId="61" applyFont="1" applyFill="1" applyBorder="1" applyAlignment="1">
      <alignment horizontal="left" vertical="top" wrapText="1"/>
      <protection/>
    </xf>
    <xf numFmtId="0" fontId="4" fillId="7" borderId="13" xfId="61" applyFont="1" applyFill="1" applyBorder="1" applyAlignment="1">
      <alignment horizontal="left" vertical="top" wrapText="1"/>
      <protection/>
    </xf>
    <xf numFmtId="0" fontId="4" fillId="7" borderId="22" xfId="61" applyFont="1" applyFill="1" applyBorder="1" applyAlignment="1">
      <alignment horizontal="left" vertical="top" wrapText="1"/>
      <protection/>
    </xf>
    <xf numFmtId="0" fontId="4" fillId="7" borderId="12" xfId="61" applyFont="1" applyFill="1" applyBorder="1" applyAlignment="1">
      <alignment horizontal="left" vertical="top" wrapText="1"/>
      <protection/>
    </xf>
    <xf numFmtId="0" fontId="4" fillId="36" borderId="40" xfId="0" applyFont="1" applyFill="1" applyBorder="1" applyAlignment="1">
      <alignment horizontal="left" vertical="top" wrapText="1" shrinkToFit="1"/>
    </xf>
    <xf numFmtId="0" fontId="4" fillId="36" borderId="38" xfId="0" applyFont="1" applyFill="1" applyBorder="1" applyAlignment="1">
      <alignment horizontal="left" vertical="top" wrapText="1" shrinkToFit="1"/>
    </xf>
    <xf numFmtId="0" fontId="4" fillId="36" borderId="33" xfId="0" applyFont="1" applyFill="1" applyBorder="1" applyAlignment="1">
      <alignment horizontal="left" vertical="top" wrapText="1" shrinkToFit="1"/>
    </xf>
    <xf numFmtId="0" fontId="4" fillId="0" borderId="10" xfId="40" applyFont="1" applyBorder="1" applyAlignment="1">
      <alignment horizontal="center" vertical="top" wrapText="1"/>
      <protection/>
    </xf>
    <xf numFmtId="199" fontId="4" fillId="0" borderId="13" xfId="45" applyNumberFormat="1" applyFont="1" applyBorder="1" applyAlignment="1">
      <alignment horizontal="center" vertical="top"/>
    </xf>
    <xf numFmtId="199" fontId="4" fillId="0" borderId="22" xfId="45" applyNumberFormat="1" applyFont="1" applyBorder="1" applyAlignment="1">
      <alignment horizontal="center" vertical="top"/>
    </xf>
    <xf numFmtId="199" fontId="4" fillId="0" borderId="12" xfId="45" applyNumberFormat="1" applyFont="1" applyBorder="1" applyAlignment="1">
      <alignment horizontal="center" vertical="top"/>
    </xf>
    <xf numFmtId="0" fontId="4" fillId="0" borderId="10" xfId="62" applyFont="1" applyFill="1" applyBorder="1" applyAlignment="1">
      <alignment horizontal="center" vertical="top" wrapText="1"/>
      <protection/>
    </xf>
    <xf numFmtId="0" fontId="4" fillId="35" borderId="10" xfId="62" applyFont="1" applyFill="1" applyBorder="1" applyAlignment="1">
      <alignment horizontal="center" vertical="top"/>
      <protection/>
    </xf>
    <xf numFmtId="0" fontId="4" fillId="35" borderId="14" xfId="62" applyFont="1" applyFill="1" applyBorder="1" applyAlignment="1">
      <alignment horizontal="left" vertical="top" wrapText="1"/>
      <protection/>
    </xf>
    <xf numFmtId="0" fontId="2" fillId="0" borderId="0" xfId="62" applyFont="1" applyAlignment="1">
      <alignment horizontal="center" vertical="top" wrapText="1"/>
      <protection/>
    </xf>
    <xf numFmtId="0" fontId="4" fillId="0" borderId="10" xfId="62" applyFont="1" applyBorder="1" applyAlignment="1">
      <alignment horizontal="center" vertical="top" wrapText="1"/>
      <protection/>
    </xf>
    <xf numFmtId="199" fontId="6" fillId="0" borderId="10" xfId="45" applyNumberFormat="1" applyFont="1" applyBorder="1" applyAlignment="1">
      <alignment horizontal="center" vertical="top" shrinkToFit="1"/>
    </xf>
    <xf numFmtId="199" fontId="6" fillId="0" borderId="13" xfId="45" applyNumberFormat="1" applyFont="1" applyBorder="1" applyAlignment="1">
      <alignment horizontal="center" vertical="top" shrinkToFit="1"/>
    </xf>
  </cellXfs>
  <cellStyles count="7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 2 2" xfId="34"/>
    <cellStyle name="Comma 2 2 4" xfId="35"/>
    <cellStyle name="Comma 4 2 3" xfId="36"/>
    <cellStyle name="Normal 2 2" xfId="37"/>
    <cellStyle name="Normal 6 2" xfId="38"/>
    <cellStyle name="Normal 7 2" xfId="39"/>
    <cellStyle name="Normal_1.สทศ..." xfId="40"/>
    <cellStyle name="Normal_F_โรงเรียนในฝัน 2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เครื่องหมายจุลภาค 15" xfId="47"/>
    <cellStyle name="เครื่องหมายจุลภาค 16" xfId="48"/>
    <cellStyle name="เครื่องหมายจุลภาค 2" xfId="49"/>
    <cellStyle name="เครื่องหมายจุลภาค 2 2" xfId="50"/>
    <cellStyle name="เครื่องหมายจุลภาค 2 2 2" xfId="51"/>
    <cellStyle name="เครื่องหมายจุลภาค 3 2" xfId="52"/>
    <cellStyle name="เครื่องหมายจุลภาค 4" xfId="53"/>
    <cellStyle name="เครื่องหมายจุลภาค 5" xfId="54"/>
    <cellStyle name="Currency" xfId="55"/>
    <cellStyle name="Currency [0]" xfId="56"/>
    <cellStyle name="ชื่อเรื่อง" xfId="57"/>
    <cellStyle name="เซลล์ตรวจสอบ" xfId="58"/>
    <cellStyle name="เซลล์ที่มีการเชื่อมโยง" xfId="59"/>
    <cellStyle name="ดี" xfId="60"/>
    <cellStyle name="ปกติ 10" xfId="61"/>
    <cellStyle name="ปกติ 17 10" xfId="62"/>
    <cellStyle name="ปกติ 2" xfId="63"/>
    <cellStyle name="ปกติ 2 2 2" xfId="64"/>
    <cellStyle name="ปกติ 2 2 3 2 2" xfId="65"/>
    <cellStyle name="ปกติ 21" xfId="66"/>
    <cellStyle name="ปกติ 3" xfId="67"/>
    <cellStyle name="ปกติ 4 14" xfId="68"/>
    <cellStyle name="ปกติ 5" xfId="69"/>
    <cellStyle name="ปกติ 5 2 2" xfId="70"/>
    <cellStyle name="ปกติ_Sheet1" xfId="71"/>
    <cellStyle name="ปกติ_แบบฟอร์มคำขอตั้ง งปม.ปี53" xfId="72"/>
    <cellStyle name="ปกติ_แบบฟอร์มคำขอตั้ง งปม.ปี53 2" xfId="73"/>
    <cellStyle name="ป้อนค่า" xfId="74"/>
    <cellStyle name="ปานกลาง" xfId="75"/>
    <cellStyle name="Percent" xfId="76"/>
    <cellStyle name="ผลรวม" xfId="77"/>
    <cellStyle name="แย่" xfId="78"/>
    <cellStyle name="ส่วนที่ถูกเน้น1" xfId="79"/>
    <cellStyle name="ส่วนที่ถูกเน้น2" xfId="80"/>
    <cellStyle name="ส่วนที่ถูกเน้น3" xfId="81"/>
    <cellStyle name="ส่วนที่ถูกเน้น4" xfId="82"/>
    <cellStyle name="ส่วนที่ถูกเน้น5" xfId="83"/>
    <cellStyle name="ส่วนที่ถูกเน้น6" xfId="84"/>
    <cellStyle name="แสดงผล" xfId="85"/>
    <cellStyle name="หมายเหตุ" xfId="86"/>
    <cellStyle name="หัวเรื่อง 1" xfId="87"/>
    <cellStyle name="หัวเรื่อง 2" xfId="88"/>
    <cellStyle name="หัวเรื่อง 3" xfId="89"/>
    <cellStyle name="หัวเรื่อง 4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NWIPA\Desktop\&#3605;&#3633;&#3657;&#3591;&#3591;&#3610;&#3611;&#3619;&#3632;&#3617;&#3634;&#3603;2557%20&#3648;&#3619;&#3636;&#3656;&#3617;%2040157\&#3626;&#3624;&#3624;\&#3619;&#3634;&#3618;&#3621;&#3632;&#3648;&#3629;&#3637;&#3618;&#3604;6&#3649;&#3610;&#3610;%20&#3591;&#3610;&#3614;&#3633;&#3602;&#3609;&#3634;&#3588;&#3640;&#3603;&#3616;&#3634;&#3614;&#3626;&#3624;&#3624;\&#3619;&#3634;&#3618;&#3621;&#3632;&#3648;&#3629;&#3637;&#3618;&#3604;&#3588;&#3635;&#3586;&#3629;&#3605;&#3633;&#3657;&#3591;&#3591;&#3610;&#3611;&#3637;%2057%20&#3626;&#3624;&#3624;.%20(&#3626;&#3656;&#3591;%20&#3626;&#3609;&#3612;.)%207%20&#3617;.&#3588;.56\&#3612;&#3621;&#3612;&#3621;&#3636;&#3605;%20&#3614;&#3636;&#3585;&#3634;&#3619;&#3631;%20&#3585;&#3636;&#3592;%20&#3626;&#3609;&#3633;&#3610;&#3626;&#3609;&#3640;&#3648;&#3604;&#3655;&#3585;&#3614;&#3636;&#3585;&#3634;&#3619;&#3631;\&#3649;&#3610;&#3610;1%20-%206%20&#3585;&#3636;&#3592;&#3626;&#3609;&#3633;&#3610;&#3626;&#3609;&#3640;&#3609;&#3614;&#3636;&#3585;&#3634;&#3619;&#3631;%207%20&#3617;.&#3588;.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Volumes\KINGSTON\&#3591;&#3610;&#3611;&#3619;&#3632;&#3617;&#3634;&#3603;&#3611;&#3637;58\&#3649;&#3610;&#3610;1-6%20(TQA)&#3611;&#3619;&#3633;&#3610;&#3648;&#3627;&#3621;&#3639;&#3629;3.6&#3621;&#3657;&#3634;&#3609;&#3611;&#3637;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สรุป(ไม่ใช้)"/>
      <sheetName val="งบหน้า"/>
      <sheetName val="แบบที่ 1"/>
      <sheetName val="ฟ้าแก้แบบ1"/>
      <sheetName val="แบบที่ 2"/>
      <sheetName val="ฟ้าแก้แบบ2"/>
      <sheetName val="ฟ้าแก้แบบ2 เพิ่มแก้ไขต่างประเทศ"/>
      <sheetName val="แบบที่ 3"/>
      <sheetName val="ฟ้าแก้แบบ3"/>
      <sheetName val="แบบที่ 4 ตปท."/>
      <sheetName val="แบบที่ 4 ตปท. 4.1"/>
      <sheetName val="ตปท.4.2"/>
      <sheetName val="แบบที่ 5"/>
      <sheetName val="แบบที่ 6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สรุป"/>
      <sheetName val="แบบที่ 1"/>
      <sheetName val="แบบที่ 2"/>
      <sheetName val="แบบที่ 3"/>
      <sheetName val="แบบที่ 4 ตปท."/>
      <sheetName val="แบบที่ 4.1 ตปท."/>
      <sheetName val="แบบที่ 4.2 ตปท."/>
      <sheetName val="แบบที่ 5"/>
      <sheetName val="แบบที่ 6"/>
      <sheetName val="เกณฑ์ในการตั้ง"/>
    </sheetNames>
    <sheetDataSet>
      <sheetData sheetId="2">
        <row r="9">
          <cell r="J9">
            <v>631000</v>
          </cell>
        </row>
        <row r="34">
          <cell r="J34">
            <v>683200</v>
          </cell>
        </row>
        <row r="41">
          <cell r="J41">
            <v>1200000</v>
          </cell>
        </row>
        <row r="46">
          <cell r="J46">
            <v>165800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6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524" sqref="A524"/>
    </sheetView>
  </sheetViews>
  <sheetFormatPr defaultColWidth="9.140625" defaultRowHeight="12.75"/>
  <cols>
    <col min="1" max="1" width="71.28125" style="6" customWidth="1"/>
    <col min="2" max="2" width="34.7109375" style="6" customWidth="1"/>
    <col min="3" max="3" width="36.421875" style="6" customWidth="1"/>
    <col min="4" max="4" width="15.57421875" style="6" bestFit="1" customWidth="1"/>
    <col min="5" max="5" width="15.7109375" style="6" bestFit="1" customWidth="1"/>
    <col min="6" max="6" width="18.140625" style="6" customWidth="1"/>
    <col min="7" max="7" width="14.140625" style="6" bestFit="1" customWidth="1"/>
    <col min="8" max="8" width="14.421875" style="6" bestFit="1" customWidth="1"/>
    <col min="9" max="9" width="16.00390625" style="6" customWidth="1"/>
    <col min="10" max="10" width="14.28125" style="6" bestFit="1" customWidth="1"/>
    <col min="11" max="11" width="16.421875" style="6" bestFit="1" customWidth="1"/>
    <col min="12" max="12" width="18.28125" style="6" customWidth="1"/>
    <col min="13" max="13" width="7.00390625" style="42" bestFit="1" customWidth="1"/>
    <col min="14" max="14" width="20.8515625" style="6" customWidth="1"/>
    <col min="15" max="15" width="10.57421875" style="6" customWidth="1"/>
    <col min="16" max="16" width="11.421875" style="32" hidden="1" customWidth="1"/>
    <col min="17" max="17" width="21.140625" style="6" hidden="1" customWidth="1"/>
    <col min="18" max="18" width="1.28515625" style="6" hidden="1" customWidth="1"/>
    <col min="19" max="19" width="9.140625" style="6" customWidth="1"/>
    <col min="20" max="20" width="13.57421875" style="6" bestFit="1" customWidth="1"/>
    <col min="21" max="16384" width="9.140625" style="6" customWidth="1"/>
  </cols>
  <sheetData>
    <row r="1" spans="1:83" s="3" customFormat="1" ht="30.75">
      <c r="A1" s="1311" t="s">
        <v>0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s="3" customFormat="1" ht="21">
      <c r="A2" s="59"/>
      <c r="B2" s="12"/>
      <c r="C2" s="12"/>
      <c r="D2" s="12"/>
      <c r="E2" s="12"/>
      <c r="F2" s="12"/>
      <c r="G2" s="17"/>
      <c r="H2" s="18"/>
      <c r="I2" s="12"/>
      <c r="J2" s="13"/>
      <c r="K2" s="13"/>
      <c r="L2" s="13"/>
      <c r="M2" s="14"/>
      <c r="N2" s="15"/>
      <c r="O2" s="15"/>
      <c r="P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s="3" customFormat="1" ht="26.25">
      <c r="A3" s="152" t="s">
        <v>122</v>
      </c>
      <c r="B3" s="12"/>
      <c r="C3" s="12"/>
      <c r="D3" s="12"/>
      <c r="E3" s="12"/>
      <c r="F3" s="12"/>
      <c r="G3" s="17"/>
      <c r="H3" s="18"/>
      <c r="I3" s="12"/>
      <c r="J3" s="13"/>
      <c r="K3" s="13"/>
      <c r="L3" s="13"/>
      <c r="M3" s="14"/>
      <c r="N3" s="15"/>
      <c r="O3" s="15"/>
      <c r="P3" s="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s="3" customFormat="1" ht="21">
      <c r="A4" s="1312" t="s">
        <v>123</v>
      </c>
      <c r="B4" s="1312" t="s">
        <v>1</v>
      </c>
      <c r="C4" s="1312" t="s">
        <v>2</v>
      </c>
      <c r="D4" s="1313" t="s">
        <v>3</v>
      </c>
      <c r="E4" s="1313"/>
      <c r="F4" s="1313"/>
      <c r="G4" s="1313"/>
      <c r="H4" s="1314"/>
      <c r="I4" s="1305" t="s">
        <v>4</v>
      </c>
      <c r="J4" s="1306"/>
      <c r="K4" s="1306"/>
      <c r="L4" s="1307"/>
      <c r="M4" s="1293" t="s">
        <v>5</v>
      </c>
      <c r="N4" s="1294" t="s">
        <v>6</v>
      </c>
      <c r="O4" s="1304" t="s">
        <v>7</v>
      </c>
      <c r="P4" s="1308" t="s">
        <v>8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s="3" customFormat="1" ht="23.25">
      <c r="A5" s="1312"/>
      <c r="B5" s="1312"/>
      <c r="C5" s="1312"/>
      <c r="D5" s="1313"/>
      <c r="E5" s="1313"/>
      <c r="F5" s="1313"/>
      <c r="G5" s="1313"/>
      <c r="H5" s="1314"/>
      <c r="I5" s="19"/>
      <c r="J5" s="19"/>
      <c r="K5" s="19"/>
      <c r="L5" s="19"/>
      <c r="M5" s="1293"/>
      <c r="N5" s="1294"/>
      <c r="O5" s="1304"/>
      <c r="P5" s="1308"/>
      <c r="Q5" s="2"/>
      <c r="R5" s="2"/>
      <c r="S5" s="2"/>
      <c r="T5" s="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s="3" customFormat="1" ht="37.5">
      <c r="A6" s="1312"/>
      <c r="B6" s="1312"/>
      <c r="C6" s="1312"/>
      <c r="D6" s="20" t="s">
        <v>9</v>
      </c>
      <c r="E6" s="20" t="s">
        <v>10</v>
      </c>
      <c r="F6" s="21" t="s">
        <v>11</v>
      </c>
      <c r="G6" s="21" t="s">
        <v>12</v>
      </c>
      <c r="H6" s="22" t="s">
        <v>13</v>
      </c>
      <c r="I6" s="23" t="s">
        <v>9</v>
      </c>
      <c r="J6" s="23" t="s">
        <v>14</v>
      </c>
      <c r="K6" s="23" t="s">
        <v>15</v>
      </c>
      <c r="L6" s="23" t="s">
        <v>16</v>
      </c>
      <c r="M6" s="1293"/>
      <c r="N6" s="1294"/>
      <c r="O6" s="1304"/>
      <c r="P6" s="130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16" s="27" customFormat="1" ht="21">
      <c r="A7" s="1309" t="s">
        <v>17</v>
      </c>
      <c r="B7" s="1309"/>
      <c r="C7" s="1309"/>
      <c r="D7" s="24"/>
      <c r="E7" s="24"/>
      <c r="F7" s="24"/>
      <c r="G7" s="24"/>
      <c r="H7" s="25"/>
      <c r="I7" s="24"/>
      <c r="J7" s="24"/>
      <c r="K7" s="24"/>
      <c r="L7" s="24"/>
      <c r="M7" s="26"/>
      <c r="N7" s="66"/>
      <c r="O7" s="66"/>
      <c r="P7" s="4">
        <v>6</v>
      </c>
    </row>
    <row r="8" spans="1:18" ht="30.75" customHeight="1">
      <c r="A8" s="1310" t="s">
        <v>99</v>
      </c>
      <c r="B8" s="1310"/>
      <c r="C8" s="1310"/>
      <c r="D8" s="28"/>
      <c r="E8" s="28"/>
      <c r="F8" s="28"/>
      <c r="G8" s="28"/>
      <c r="H8" s="29"/>
      <c r="I8" s="28"/>
      <c r="J8" s="28"/>
      <c r="K8" s="28"/>
      <c r="L8" s="28"/>
      <c r="M8" s="30"/>
      <c r="N8" s="28"/>
      <c r="O8" s="31"/>
      <c r="Q8" s="33" t="s">
        <v>18</v>
      </c>
      <c r="R8" s="33" t="s">
        <v>19</v>
      </c>
    </row>
    <row r="9" spans="1:18" ht="33.75" customHeight="1">
      <c r="A9" s="138" t="s">
        <v>76</v>
      </c>
      <c r="B9" s="139"/>
      <c r="C9" s="139"/>
      <c r="D9" s="144">
        <f>+D10+D33</f>
        <v>123142200</v>
      </c>
      <c r="E9" s="144">
        <f aca="true" t="shared" si="0" ref="E9:L9">+E10+E33</f>
        <v>122123200</v>
      </c>
      <c r="F9" s="145">
        <f t="shared" si="0"/>
        <v>0</v>
      </c>
      <c r="G9" s="145">
        <f t="shared" si="0"/>
        <v>0</v>
      </c>
      <c r="H9" s="144">
        <f t="shared" si="0"/>
        <v>1019000</v>
      </c>
      <c r="I9" s="144">
        <f t="shared" si="0"/>
        <v>123142200</v>
      </c>
      <c r="J9" s="144">
        <f t="shared" si="0"/>
        <v>30110050</v>
      </c>
      <c r="K9" s="144">
        <f t="shared" si="0"/>
        <v>63242150</v>
      </c>
      <c r="L9" s="144">
        <f t="shared" si="0"/>
        <v>29790000</v>
      </c>
      <c r="M9" s="146"/>
      <c r="N9" s="147"/>
      <c r="O9" s="148"/>
      <c r="Q9" s="34"/>
      <c r="R9" s="33"/>
    </row>
    <row r="10" spans="1:18" s="5" customFormat="1" ht="21">
      <c r="A10" s="130" t="s">
        <v>77</v>
      </c>
      <c r="B10" s="131"/>
      <c r="C10" s="131"/>
      <c r="D10" s="132">
        <v>69759300</v>
      </c>
      <c r="E10" s="133">
        <v>68740300</v>
      </c>
      <c r="F10" s="134">
        <v>0</v>
      </c>
      <c r="G10" s="134">
        <v>0</v>
      </c>
      <c r="H10" s="132">
        <v>1019000</v>
      </c>
      <c r="I10" s="132">
        <f>J10+K10+L10</f>
        <v>69759300</v>
      </c>
      <c r="J10" s="132">
        <f>SUM(J12:J32)</f>
        <v>18792900</v>
      </c>
      <c r="K10" s="132">
        <v>49366400</v>
      </c>
      <c r="L10" s="135">
        <v>1600000</v>
      </c>
      <c r="M10" s="136"/>
      <c r="N10" s="137" t="s">
        <v>102</v>
      </c>
      <c r="O10" s="149" t="s">
        <v>72</v>
      </c>
      <c r="P10" s="35"/>
      <c r="Q10" s="36">
        <f>K10+L10</f>
        <v>50966400</v>
      </c>
      <c r="R10" s="37">
        <f>Q10*100/I10</f>
        <v>73.06036614472909</v>
      </c>
    </row>
    <row r="11" spans="1:16" s="72" customFormat="1" ht="24.75" customHeight="1">
      <c r="A11" s="67" t="s">
        <v>78</v>
      </c>
      <c r="B11" s="43" t="s">
        <v>20</v>
      </c>
      <c r="C11" s="46" t="s">
        <v>20</v>
      </c>
      <c r="D11" s="68">
        <v>24186580</v>
      </c>
      <c r="E11" s="44"/>
      <c r="F11" s="44"/>
      <c r="G11" s="44"/>
      <c r="H11" s="44"/>
      <c r="I11" s="44"/>
      <c r="J11" s="44"/>
      <c r="K11" s="44"/>
      <c r="L11" s="45"/>
      <c r="M11" s="69" t="s">
        <v>21</v>
      </c>
      <c r="N11" s="45"/>
      <c r="O11" s="70"/>
      <c r="P11" s="71"/>
    </row>
    <row r="12" spans="1:20" s="75" customFormat="1" ht="42">
      <c r="A12" s="74" t="s">
        <v>87</v>
      </c>
      <c r="B12" s="46" t="s">
        <v>22</v>
      </c>
      <c r="C12" s="49" t="s">
        <v>22</v>
      </c>
      <c r="D12" s="47"/>
      <c r="E12" s="44">
        <v>1976000</v>
      </c>
      <c r="F12" s="44"/>
      <c r="G12" s="44"/>
      <c r="H12" s="44"/>
      <c r="I12" s="44"/>
      <c r="J12" s="44">
        <f>E12</f>
        <v>1976000</v>
      </c>
      <c r="K12" s="44"/>
      <c r="L12" s="45"/>
      <c r="M12" s="48"/>
      <c r="N12" s="45"/>
      <c r="O12" s="70"/>
      <c r="P12" s="74"/>
      <c r="T12" s="76"/>
    </row>
    <row r="13" spans="1:20" s="78" customFormat="1" ht="21">
      <c r="A13" s="73" t="s">
        <v>79</v>
      </c>
      <c r="B13" s="43" t="s">
        <v>23</v>
      </c>
      <c r="C13" s="43" t="s">
        <v>25</v>
      </c>
      <c r="D13" s="50"/>
      <c r="E13" s="44">
        <v>3000000</v>
      </c>
      <c r="F13" s="44"/>
      <c r="G13" s="44"/>
      <c r="H13" s="44"/>
      <c r="I13" s="44"/>
      <c r="J13" s="44">
        <f>E13</f>
        <v>3000000</v>
      </c>
      <c r="K13" s="44"/>
      <c r="L13" s="45"/>
      <c r="M13" s="48"/>
      <c r="N13" s="45"/>
      <c r="O13" s="70"/>
      <c r="P13" s="77"/>
      <c r="T13" s="79"/>
    </row>
    <row r="14" spans="1:20" s="72" customFormat="1" ht="21">
      <c r="A14" s="73" t="s">
        <v>81</v>
      </c>
      <c r="B14" s="43" t="s">
        <v>24</v>
      </c>
      <c r="C14" s="49" t="s">
        <v>27</v>
      </c>
      <c r="D14" s="44"/>
      <c r="E14" s="44">
        <v>8284180</v>
      </c>
      <c r="F14" s="44"/>
      <c r="G14" s="44"/>
      <c r="H14" s="44"/>
      <c r="I14" s="44"/>
      <c r="J14" s="44">
        <v>5842200</v>
      </c>
      <c r="K14" s="44">
        <f>2442000</f>
        <v>2442000</v>
      </c>
      <c r="L14" s="45"/>
      <c r="M14" s="48"/>
      <c r="N14" s="45"/>
      <c r="O14" s="70"/>
      <c r="P14" s="71"/>
      <c r="T14" s="80"/>
    </row>
    <row r="15" spans="1:20" s="78" customFormat="1" ht="21">
      <c r="A15" s="81" t="s">
        <v>80</v>
      </c>
      <c r="B15" s="43" t="s">
        <v>26</v>
      </c>
      <c r="C15" s="43" t="s">
        <v>28</v>
      </c>
      <c r="D15" s="50"/>
      <c r="E15" s="44">
        <v>10926400</v>
      </c>
      <c r="F15" s="44"/>
      <c r="G15" s="44"/>
      <c r="H15" s="44"/>
      <c r="I15" s="44"/>
      <c r="J15" s="44"/>
      <c r="K15" s="44">
        <v>10926400</v>
      </c>
      <c r="L15" s="45"/>
      <c r="M15" s="48"/>
      <c r="N15" s="45"/>
      <c r="O15" s="70"/>
      <c r="P15" s="82"/>
      <c r="T15" s="79"/>
    </row>
    <row r="16" spans="1:16" s="78" customFormat="1" ht="42">
      <c r="A16" s="83" t="s">
        <v>82</v>
      </c>
      <c r="B16" s="43" t="s">
        <v>100</v>
      </c>
      <c r="C16" s="49"/>
      <c r="D16" s="84">
        <f>E17+E18+E19</f>
        <v>20516000</v>
      </c>
      <c r="E16" s="68"/>
      <c r="F16" s="44"/>
      <c r="G16" s="44"/>
      <c r="H16" s="44"/>
      <c r="I16" s="44"/>
      <c r="J16" s="44"/>
      <c r="K16" s="44"/>
      <c r="L16" s="45"/>
      <c r="M16" s="69" t="s">
        <v>21</v>
      </c>
      <c r="N16" s="45"/>
      <c r="O16" s="85"/>
      <c r="P16" s="82"/>
    </row>
    <row r="17" spans="1:16" s="72" customFormat="1" ht="42">
      <c r="A17" s="74" t="s">
        <v>88</v>
      </c>
      <c r="B17" s="56" t="s">
        <v>29</v>
      </c>
      <c r="C17" s="57" t="s">
        <v>29</v>
      </c>
      <c r="D17" s="44"/>
      <c r="E17" s="44">
        <v>1326400</v>
      </c>
      <c r="F17" s="44"/>
      <c r="G17" s="44"/>
      <c r="H17" s="44"/>
      <c r="I17" s="44"/>
      <c r="J17" s="44">
        <f>E17</f>
        <v>1326400</v>
      </c>
      <c r="K17" s="44"/>
      <c r="L17" s="45"/>
      <c r="M17" s="48"/>
      <c r="N17" s="45"/>
      <c r="O17" s="85"/>
      <c r="P17" s="71"/>
    </row>
    <row r="18" spans="1:16" s="75" customFormat="1" ht="42">
      <c r="A18" s="74" t="s">
        <v>83</v>
      </c>
      <c r="B18" s="56" t="s">
        <v>30</v>
      </c>
      <c r="C18" s="56" t="s">
        <v>30</v>
      </c>
      <c r="D18" s="47"/>
      <c r="E18" s="44">
        <v>2800000</v>
      </c>
      <c r="F18" s="44"/>
      <c r="G18" s="44"/>
      <c r="H18" s="44"/>
      <c r="I18" s="44"/>
      <c r="J18" s="44">
        <f>E18</f>
        <v>2800000</v>
      </c>
      <c r="K18" s="44"/>
      <c r="L18" s="45"/>
      <c r="M18" s="48"/>
      <c r="N18" s="45"/>
      <c r="O18" s="85"/>
      <c r="P18" s="74"/>
    </row>
    <row r="19" spans="1:16" s="78" customFormat="1" ht="42">
      <c r="A19" s="77" t="s">
        <v>84</v>
      </c>
      <c r="B19" s="81"/>
      <c r="C19" s="51"/>
      <c r="D19" s="50"/>
      <c r="E19" s="44">
        <v>16389600</v>
      </c>
      <c r="F19" s="44"/>
      <c r="G19" s="44"/>
      <c r="H19" s="44"/>
      <c r="I19" s="44"/>
      <c r="J19" s="44"/>
      <c r="K19" s="44">
        <f>E19</f>
        <v>16389600</v>
      </c>
      <c r="L19" s="45"/>
      <c r="M19" s="81"/>
      <c r="N19" s="45"/>
      <c r="O19" s="85"/>
      <c r="P19" s="77"/>
    </row>
    <row r="20" spans="1:16" s="72" customFormat="1" ht="23.25">
      <c r="A20" s="67" t="s">
        <v>86</v>
      </c>
      <c r="B20" s="45"/>
      <c r="C20" s="86"/>
      <c r="D20" s="68">
        <v>21571980</v>
      </c>
      <c r="E20" s="44"/>
      <c r="F20" s="44"/>
      <c r="G20" s="44"/>
      <c r="H20" s="44"/>
      <c r="I20" s="44"/>
      <c r="J20" s="44"/>
      <c r="K20" s="44"/>
      <c r="L20" s="45"/>
      <c r="M20" s="69" t="s">
        <v>31</v>
      </c>
      <c r="N20" s="45"/>
      <c r="O20" s="85"/>
      <c r="P20" s="71"/>
    </row>
    <row r="21" spans="1:16" s="78" customFormat="1" ht="48.75" customHeight="1">
      <c r="A21" s="81" t="s">
        <v>85</v>
      </c>
      <c r="B21" s="73"/>
      <c r="C21" s="56" t="s">
        <v>101</v>
      </c>
      <c r="D21" s="50"/>
      <c r="E21" s="81"/>
      <c r="F21" s="44"/>
      <c r="G21" s="44"/>
      <c r="H21" s="44"/>
      <c r="I21" s="44"/>
      <c r="J21" s="44"/>
      <c r="K21" s="44"/>
      <c r="L21" s="45"/>
      <c r="M21" s="48"/>
      <c r="N21" s="45"/>
      <c r="O21" s="85"/>
      <c r="P21" s="82"/>
    </row>
    <row r="22" spans="1:16" s="78" customFormat="1" ht="42">
      <c r="A22" s="77" t="s">
        <v>104</v>
      </c>
      <c r="B22" s="73"/>
      <c r="C22" s="43" t="s">
        <v>32</v>
      </c>
      <c r="D22" s="50"/>
      <c r="E22" s="44">
        <v>1713580</v>
      </c>
      <c r="F22" s="44"/>
      <c r="G22" s="44"/>
      <c r="H22" s="44"/>
      <c r="I22" s="44"/>
      <c r="J22" s="44">
        <f>E22</f>
        <v>1713580</v>
      </c>
      <c r="K22" s="44"/>
      <c r="L22" s="45"/>
      <c r="M22" s="48"/>
      <c r="N22" s="45"/>
      <c r="O22" s="85"/>
      <c r="P22" s="82"/>
    </row>
    <row r="23" spans="1:16" s="78" customFormat="1" ht="42">
      <c r="A23" s="77" t="s">
        <v>105</v>
      </c>
      <c r="B23" s="73"/>
      <c r="C23" s="43" t="s">
        <v>33</v>
      </c>
      <c r="D23" s="50"/>
      <c r="E23" s="44">
        <v>549000</v>
      </c>
      <c r="F23" s="44"/>
      <c r="G23" s="44"/>
      <c r="H23" s="44"/>
      <c r="I23" s="44"/>
      <c r="J23" s="44"/>
      <c r="K23" s="44">
        <f>E23</f>
        <v>549000</v>
      </c>
      <c r="L23" s="45"/>
      <c r="M23" s="48"/>
      <c r="N23" s="45"/>
      <c r="O23" s="85"/>
      <c r="P23" s="82"/>
    </row>
    <row r="24" spans="1:16" s="78" customFormat="1" ht="23.25">
      <c r="A24" s="77" t="s">
        <v>106</v>
      </c>
      <c r="B24" s="73"/>
      <c r="C24" s="43" t="s">
        <v>34</v>
      </c>
      <c r="D24" s="50"/>
      <c r="E24" s="44">
        <v>4315000</v>
      </c>
      <c r="F24" s="44"/>
      <c r="G24" s="44"/>
      <c r="H24" s="44"/>
      <c r="I24" s="44"/>
      <c r="J24" s="44"/>
      <c r="K24" s="44">
        <v>4315000</v>
      </c>
      <c r="L24" s="45"/>
      <c r="M24" s="48"/>
      <c r="N24" s="45"/>
      <c r="O24" s="85"/>
      <c r="P24" s="82"/>
    </row>
    <row r="25" spans="1:16" s="78" customFormat="1" ht="42">
      <c r="A25" s="74" t="s">
        <v>107</v>
      </c>
      <c r="B25" s="73"/>
      <c r="C25" s="56" t="s">
        <v>73</v>
      </c>
      <c r="D25" s="44"/>
      <c r="E25" s="44">
        <v>3818000</v>
      </c>
      <c r="F25" s="44"/>
      <c r="G25" s="44"/>
      <c r="H25" s="44"/>
      <c r="I25" s="44"/>
      <c r="J25" s="44"/>
      <c r="K25" s="44">
        <v>3818000</v>
      </c>
      <c r="L25" s="45"/>
      <c r="M25" s="48"/>
      <c r="N25" s="71"/>
      <c r="O25" s="85"/>
      <c r="P25" s="82"/>
    </row>
    <row r="26" spans="1:16" s="78" customFormat="1" ht="42">
      <c r="A26" s="83" t="s">
        <v>89</v>
      </c>
      <c r="B26" s="73"/>
      <c r="C26" s="56" t="s">
        <v>98</v>
      </c>
      <c r="D26" s="44"/>
      <c r="E26" s="44"/>
      <c r="F26" s="44"/>
      <c r="G26" s="44"/>
      <c r="H26" s="44"/>
      <c r="I26" s="44"/>
      <c r="J26" s="44"/>
      <c r="K26" s="44"/>
      <c r="L26" s="45"/>
      <c r="M26" s="48"/>
      <c r="N26" s="71"/>
      <c r="O26" s="85"/>
      <c r="P26" s="82"/>
    </row>
    <row r="27" spans="1:16" s="78" customFormat="1" ht="23.25">
      <c r="A27" s="73" t="s">
        <v>108</v>
      </c>
      <c r="B27" s="73"/>
      <c r="C27" s="43"/>
      <c r="D27" s="44"/>
      <c r="E27" s="44">
        <v>10926400</v>
      </c>
      <c r="F27" s="44"/>
      <c r="G27" s="44"/>
      <c r="H27" s="44"/>
      <c r="I27" s="44"/>
      <c r="J27" s="44"/>
      <c r="K27" s="44">
        <v>10926400</v>
      </c>
      <c r="L27" s="45"/>
      <c r="M27" s="48"/>
      <c r="N27" s="71"/>
      <c r="O27" s="85"/>
      <c r="P27" s="82"/>
    </row>
    <row r="28" spans="1:16" s="78" customFormat="1" ht="23.25">
      <c r="A28" s="73" t="s">
        <v>109</v>
      </c>
      <c r="B28" s="73"/>
      <c r="D28" s="44"/>
      <c r="E28" s="44">
        <v>250000</v>
      </c>
      <c r="F28" s="44"/>
      <c r="G28" s="44"/>
      <c r="H28" s="44"/>
      <c r="I28" s="44"/>
      <c r="J28" s="44">
        <v>250000</v>
      </c>
      <c r="K28" s="44"/>
      <c r="L28" s="45"/>
      <c r="M28" s="48"/>
      <c r="N28" s="71"/>
      <c r="O28" s="85"/>
      <c r="P28" s="82"/>
    </row>
    <row r="29" spans="1:16" s="78" customFormat="1" ht="23.25">
      <c r="A29" s="67" t="s">
        <v>90</v>
      </c>
      <c r="B29" s="73"/>
      <c r="C29" s="43"/>
      <c r="D29" s="68">
        <v>2465720</v>
      </c>
      <c r="E29" s="44"/>
      <c r="F29" s="44"/>
      <c r="G29" s="44"/>
      <c r="H29" s="44"/>
      <c r="I29" s="44"/>
      <c r="J29" s="44"/>
      <c r="K29" s="44"/>
      <c r="L29" s="45"/>
      <c r="M29" s="69" t="s">
        <v>31</v>
      </c>
      <c r="N29" s="71"/>
      <c r="O29" s="85"/>
      <c r="P29" s="82"/>
    </row>
    <row r="30" spans="1:16" s="78" customFormat="1" ht="28.5" customHeight="1">
      <c r="A30" s="73" t="s">
        <v>91</v>
      </c>
      <c r="B30" s="73"/>
      <c r="D30" s="44"/>
      <c r="E30" s="44">
        <v>865720</v>
      </c>
      <c r="F30" s="44"/>
      <c r="G30" s="44"/>
      <c r="H30" s="44"/>
      <c r="I30" s="44"/>
      <c r="J30" s="44">
        <v>865720</v>
      </c>
      <c r="K30" s="44"/>
      <c r="L30" s="45"/>
      <c r="M30" s="48"/>
      <c r="N30" s="71"/>
      <c r="O30" s="85"/>
      <c r="P30" s="82"/>
    </row>
    <row r="31" spans="1:16" s="78" customFormat="1" ht="24" customHeight="1">
      <c r="A31" s="73" t="s">
        <v>92</v>
      </c>
      <c r="B31" s="73"/>
      <c r="C31" s="43"/>
      <c r="D31" s="44"/>
      <c r="E31" s="44">
        <v>1600000</v>
      </c>
      <c r="F31" s="44"/>
      <c r="G31" s="44"/>
      <c r="H31" s="44"/>
      <c r="I31" s="44"/>
      <c r="J31" s="44"/>
      <c r="K31" s="44"/>
      <c r="L31" s="44">
        <f>E31</f>
        <v>1600000</v>
      </c>
      <c r="M31" s="48"/>
      <c r="N31" s="71"/>
      <c r="O31" s="85"/>
      <c r="P31" s="82"/>
    </row>
    <row r="32" spans="1:16" s="78" customFormat="1" ht="23.25">
      <c r="A32" s="67" t="s">
        <v>93</v>
      </c>
      <c r="B32" s="73"/>
      <c r="C32" s="43"/>
      <c r="D32" s="68">
        <v>1019000</v>
      </c>
      <c r="E32" s="44"/>
      <c r="F32" s="44"/>
      <c r="G32" s="44"/>
      <c r="H32" s="68">
        <f>D32</f>
        <v>1019000</v>
      </c>
      <c r="I32" s="44"/>
      <c r="J32" s="44">
        <v>1019000</v>
      </c>
      <c r="K32" s="44"/>
      <c r="L32" s="45"/>
      <c r="M32" s="69" t="s">
        <v>35</v>
      </c>
      <c r="N32" s="71"/>
      <c r="O32" s="85"/>
      <c r="P32" s="82"/>
    </row>
    <row r="33" spans="1:58" s="39" customFormat="1" ht="23.25">
      <c r="A33" s="140" t="s">
        <v>94</v>
      </c>
      <c r="B33" s="140"/>
      <c r="C33" s="140"/>
      <c r="D33" s="141">
        <f>E33</f>
        <v>53382900</v>
      </c>
      <c r="E33" s="141">
        <f>I33</f>
        <v>53382900</v>
      </c>
      <c r="F33" s="141"/>
      <c r="G33" s="141"/>
      <c r="H33" s="141"/>
      <c r="I33" s="141">
        <v>53382900</v>
      </c>
      <c r="J33" s="141">
        <v>11317150</v>
      </c>
      <c r="K33" s="141">
        <v>13875750</v>
      </c>
      <c r="L33" s="142">
        <v>28190000</v>
      </c>
      <c r="M33" s="143"/>
      <c r="N33" s="150" t="s">
        <v>102</v>
      </c>
      <c r="O33" s="151" t="s">
        <v>37</v>
      </c>
      <c r="P33" s="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1:58" s="95" customFormat="1" ht="23.25">
      <c r="A34" s="87" t="s">
        <v>95</v>
      </c>
      <c r="B34" s="88"/>
      <c r="C34" s="88"/>
      <c r="D34" s="89">
        <f aca="true" t="shared" si="1" ref="D34:D63">E34</f>
        <v>26786800</v>
      </c>
      <c r="E34" s="89">
        <f aca="true" t="shared" si="2" ref="E34:E63">I34</f>
        <v>26786800</v>
      </c>
      <c r="F34" s="89"/>
      <c r="G34" s="89"/>
      <c r="H34" s="89"/>
      <c r="I34" s="89">
        <v>26786800</v>
      </c>
      <c r="J34" s="89">
        <v>9280000</v>
      </c>
      <c r="K34" s="89">
        <v>12506800</v>
      </c>
      <c r="L34" s="90">
        <v>5000000</v>
      </c>
      <c r="M34" s="91"/>
      <c r="N34" s="92"/>
      <c r="O34" s="93"/>
      <c r="P34" s="94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</row>
    <row r="35" spans="1:58" s="95" customFormat="1" ht="42">
      <c r="A35" s="97" t="s">
        <v>40</v>
      </c>
      <c r="B35" s="92" t="s">
        <v>38</v>
      </c>
      <c r="C35" s="87" t="s">
        <v>39</v>
      </c>
      <c r="D35" s="89"/>
      <c r="E35" s="89"/>
      <c r="F35" s="89"/>
      <c r="G35" s="89"/>
      <c r="H35" s="89"/>
      <c r="I35" s="89"/>
      <c r="J35" s="89"/>
      <c r="K35" s="89"/>
      <c r="L35" s="87"/>
      <c r="M35" s="91"/>
      <c r="N35" s="92"/>
      <c r="O35" s="93"/>
      <c r="P35" s="98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</row>
    <row r="36" spans="1:58" s="95" customFormat="1" ht="31.5" customHeight="1">
      <c r="A36" s="97" t="s">
        <v>110</v>
      </c>
      <c r="B36" s="87" t="s">
        <v>41</v>
      </c>
      <c r="C36" s="87"/>
      <c r="D36" s="89">
        <f t="shared" si="1"/>
        <v>2000000</v>
      </c>
      <c r="E36" s="89">
        <f t="shared" si="2"/>
        <v>2000000</v>
      </c>
      <c r="F36" s="89"/>
      <c r="G36" s="89"/>
      <c r="H36" s="89"/>
      <c r="I36" s="89">
        <v>2000000</v>
      </c>
      <c r="J36" s="89">
        <v>2000000</v>
      </c>
      <c r="K36" s="89"/>
      <c r="L36" s="87"/>
      <c r="M36" s="91" t="s">
        <v>42</v>
      </c>
      <c r="N36" s="92"/>
      <c r="O36" s="93"/>
      <c r="P36" s="98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</row>
    <row r="37" spans="1:58" s="95" customFormat="1" ht="23.25" customHeight="1">
      <c r="A37" s="97" t="s">
        <v>111</v>
      </c>
      <c r="B37" s="87" t="s">
        <v>41</v>
      </c>
      <c r="C37" s="87"/>
      <c r="D37" s="89">
        <f t="shared" si="1"/>
        <v>980000</v>
      </c>
      <c r="E37" s="89">
        <f t="shared" si="2"/>
        <v>980000</v>
      </c>
      <c r="F37" s="89"/>
      <c r="G37" s="89"/>
      <c r="H37" s="89"/>
      <c r="I37" s="89">
        <v>980000</v>
      </c>
      <c r="J37" s="89"/>
      <c r="K37" s="89">
        <v>980000</v>
      </c>
      <c r="L37" s="87"/>
      <c r="M37" s="91" t="s">
        <v>42</v>
      </c>
      <c r="N37" s="92"/>
      <c r="O37" s="93"/>
      <c r="P37" s="98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</row>
    <row r="38" spans="1:58" s="104" customFormat="1" ht="31.5" customHeight="1">
      <c r="A38" s="99" t="s">
        <v>43</v>
      </c>
      <c r="B38" s="88" t="s">
        <v>44</v>
      </c>
      <c r="C38" s="88"/>
      <c r="D38" s="89">
        <f t="shared" si="1"/>
        <v>3200000</v>
      </c>
      <c r="E38" s="89">
        <f t="shared" si="2"/>
        <v>3200000</v>
      </c>
      <c r="F38" s="100"/>
      <c r="G38" s="100"/>
      <c r="H38" s="100"/>
      <c r="I38" s="100">
        <v>3200000</v>
      </c>
      <c r="J38" s="100">
        <v>3200000</v>
      </c>
      <c r="K38" s="100"/>
      <c r="L38" s="101"/>
      <c r="M38" s="91" t="s">
        <v>42</v>
      </c>
      <c r="N38" s="102"/>
      <c r="O38" s="93"/>
      <c r="P38" s="103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</row>
    <row r="39" spans="1:58" s="95" customFormat="1" ht="23.25">
      <c r="A39" s="106" t="s">
        <v>45</v>
      </c>
      <c r="B39" s="107"/>
      <c r="C39" s="88"/>
      <c r="D39" s="89"/>
      <c r="E39" s="89"/>
      <c r="F39" s="89"/>
      <c r="G39" s="89"/>
      <c r="H39" s="89"/>
      <c r="I39" s="89"/>
      <c r="J39" s="89"/>
      <c r="K39" s="89"/>
      <c r="L39" s="87"/>
      <c r="M39" s="91"/>
      <c r="N39" s="92"/>
      <c r="O39" s="93"/>
      <c r="P39" s="94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</row>
    <row r="40" spans="1:58" s="95" customFormat="1" ht="21">
      <c r="A40" s="108" t="s">
        <v>112</v>
      </c>
      <c r="B40" s="92" t="s">
        <v>46</v>
      </c>
      <c r="C40" s="92"/>
      <c r="D40" s="89">
        <f t="shared" si="1"/>
        <v>5000000</v>
      </c>
      <c r="E40" s="89">
        <f t="shared" si="2"/>
        <v>5000000</v>
      </c>
      <c r="F40" s="92"/>
      <c r="G40" s="92"/>
      <c r="H40" s="92"/>
      <c r="I40" s="89">
        <v>5000000</v>
      </c>
      <c r="J40" s="92"/>
      <c r="K40" s="92"/>
      <c r="L40" s="89">
        <v>5000000</v>
      </c>
      <c r="M40" s="91" t="s">
        <v>42</v>
      </c>
      <c r="N40" s="92"/>
      <c r="O40" s="92"/>
      <c r="P40" s="109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</row>
    <row r="41" spans="1:58" s="95" customFormat="1" ht="23.25">
      <c r="A41" s="108" t="s">
        <v>113</v>
      </c>
      <c r="B41" s="88" t="s">
        <v>47</v>
      </c>
      <c r="C41" s="88"/>
      <c r="D41" s="89">
        <f t="shared" si="1"/>
        <v>800000</v>
      </c>
      <c r="E41" s="89">
        <f t="shared" si="2"/>
        <v>800000</v>
      </c>
      <c r="F41" s="89"/>
      <c r="G41" s="89"/>
      <c r="H41" s="89"/>
      <c r="I41" s="89">
        <v>800000</v>
      </c>
      <c r="J41" s="89"/>
      <c r="K41" s="89">
        <v>800000</v>
      </c>
      <c r="L41" s="110"/>
      <c r="M41" s="111" t="s">
        <v>42</v>
      </c>
      <c r="N41" s="92"/>
      <c r="O41" s="93"/>
      <c r="P41" s="94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</row>
    <row r="42" spans="1:58" s="104" customFormat="1" ht="42">
      <c r="A42" s="58" t="s">
        <v>114</v>
      </c>
      <c r="B42" s="107" t="s">
        <v>48</v>
      </c>
      <c r="C42" s="88"/>
      <c r="D42" s="89">
        <f t="shared" si="1"/>
        <v>4426800</v>
      </c>
      <c r="E42" s="89">
        <f t="shared" si="2"/>
        <v>4426800</v>
      </c>
      <c r="F42" s="100"/>
      <c r="G42" s="100"/>
      <c r="H42" s="100"/>
      <c r="I42" s="100">
        <v>4426800</v>
      </c>
      <c r="J42" s="100"/>
      <c r="K42" s="100">
        <v>4426800</v>
      </c>
      <c r="L42" s="101"/>
      <c r="M42" s="91" t="s">
        <v>42</v>
      </c>
      <c r="N42" s="102"/>
      <c r="O42" s="93"/>
      <c r="P42" s="103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</row>
    <row r="43" spans="1:58" s="95" customFormat="1" ht="23.25">
      <c r="A43" s="92" t="s">
        <v>115</v>
      </c>
      <c r="B43" s="107" t="s">
        <v>49</v>
      </c>
      <c r="C43" s="88"/>
      <c r="D43" s="89">
        <f t="shared" si="1"/>
        <v>5400000</v>
      </c>
      <c r="E43" s="89">
        <f t="shared" si="2"/>
        <v>5400000</v>
      </c>
      <c r="F43" s="89"/>
      <c r="G43" s="89"/>
      <c r="H43" s="89"/>
      <c r="I43" s="89">
        <v>5400000</v>
      </c>
      <c r="J43" s="89"/>
      <c r="K43" s="89">
        <v>5400000</v>
      </c>
      <c r="L43" s="87"/>
      <c r="M43" s="91" t="s">
        <v>42</v>
      </c>
      <c r="N43" s="92"/>
      <c r="O43" s="93"/>
      <c r="P43" s="94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</row>
    <row r="44" spans="1:58" s="95" customFormat="1" ht="23.25">
      <c r="A44" s="97" t="s">
        <v>50</v>
      </c>
      <c r="B44" s="92" t="s">
        <v>51</v>
      </c>
      <c r="C44" s="87"/>
      <c r="D44" s="89">
        <f t="shared" si="1"/>
        <v>1500000</v>
      </c>
      <c r="E44" s="89">
        <f t="shared" si="2"/>
        <v>1500000</v>
      </c>
      <c r="F44" s="89"/>
      <c r="G44" s="89"/>
      <c r="H44" s="89"/>
      <c r="I44" s="89">
        <v>1500000</v>
      </c>
      <c r="J44" s="89">
        <v>1500000</v>
      </c>
      <c r="K44" s="89"/>
      <c r="L44" s="87"/>
      <c r="M44" s="91" t="s">
        <v>42</v>
      </c>
      <c r="N44" s="92"/>
      <c r="O44" s="93"/>
      <c r="P44" s="98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</row>
    <row r="45" spans="1:58" s="104" customFormat="1" ht="23.25">
      <c r="A45" s="97" t="s">
        <v>52</v>
      </c>
      <c r="B45" s="92" t="s">
        <v>53</v>
      </c>
      <c r="C45" s="88"/>
      <c r="D45" s="89">
        <f t="shared" si="1"/>
        <v>400000</v>
      </c>
      <c r="E45" s="89">
        <f t="shared" si="2"/>
        <v>400000</v>
      </c>
      <c r="F45" s="100"/>
      <c r="G45" s="100"/>
      <c r="H45" s="100"/>
      <c r="I45" s="100">
        <v>400000</v>
      </c>
      <c r="J45" s="100">
        <v>400000</v>
      </c>
      <c r="K45" s="100"/>
      <c r="L45" s="101"/>
      <c r="M45" s="91" t="s">
        <v>42</v>
      </c>
      <c r="N45" s="102"/>
      <c r="O45" s="93"/>
      <c r="P45" s="103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</row>
    <row r="46" spans="1:58" s="104" customFormat="1" ht="23.25">
      <c r="A46" s="97" t="s">
        <v>96</v>
      </c>
      <c r="B46" s="92" t="s">
        <v>53</v>
      </c>
      <c r="C46" s="88"/>
      <c r="D46" s="89">
        <f t="shared" si="1"/>
        <v>400000</v>
      </c>
      <c r="E46" s="89">
        <f t="shared" si="2"/>
        <v>400000</v>
      </c>
      <c r="F46" s="100"/>
      <c r="G46" s="100"/>
      <c r="H46" s="100"/>
      <c r="I46" s="100">
        <v>400000</v>
      </c>
      <c r="J46" s="100">
        <v>400000</v>
      </c>
      <c r="K46" s="100"/>
      <c r="L46" s="101"/>
      <c r="M46" s="91" t="s">
        <v>54</v>
      </c>
      <c r="N46" s="102"/>
      <c r="O46" s="93"/>
      <c r="P46" s="103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</row>
    <row r="47" spans="1:58" s="95" customFormat="1" ht="23.25">
      <c r="A47" s="106" t="s">
        <v>97</v>
      </c>
      <c r="B47" s="107"/>
      <c r="C47" s="88"/>
      <c r="D47" s="89"/>
      <c r="E47" s="89"/>
      <c r="F47" s="89"/>
      <c r="G47" s="89"/>
      <c r="H47" s="89"/>
      <c r="I47" s="89"/>
      <c r="J47" s="89"/>
      <c r="K47" s="89"/>
      <c r="L47" s="87"/>
      <c r="M47" s="91"/>
      <c r="N47" s="92"/>
      <c r="O47" s="93"/>
      <c r="P47" s="94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</row>
    <row r="48" spans="1:58" s="95" customFormat="1" ht="23.25">
      <c r="A48" s="106" t="s">
        <v>116</v>
      </c>
      <c r="B48" s="92" t="s">
        <v>53</v>
      </c>
      <c r="C48" s="88"/>
      <c r="D48" s="89">
        <f t="shared" si="1"/>
        <v>400000</v>
      </c>
      <c r="E48" s="89">
        <f t="shared" si="2"/>
        <v>400000</v>
      </c>
      <c r="F48" s="89"/>
      <c r="G48" s="89"/>
      <c r="H48" s="89"/>
      <c r="I48" s="89">
        <v>400000</v>
      </c>
      <c r="J48" s="89">
        <v>400000</v>
      </c>
      <c r="K48" s="89"/>
      <c r="L48" s="87"/>
      <c r="M48" s="91" t="s">
        <v>55</v>
      </c>
      <c r="N48" s="92"/>
      <c r="O48" s="93"/>
      <c r="P48" s="94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</row>
    <row r="49" spans="1:58" s="95" customFormat="1" ht="23.25">
      <c r="A49" s="106" t="s">
        <v>117</v>
      </c>
      <c r="B49" s="88" t="s">
        <v>103</v>
      </c>
      <c r="C49" s="88"/>
      <c r="D49" s="89">
        <f t="shared" si="1"/>
        <v>600000</v>
      </c>
      <c r="E49" s="89">
        <f t="shared" si="2"/>
        <v>600000</v>
      </c>
      <c r="F49" s="89"/>
      <c r="G49" s="89"/>
      <c r="H49" s="89"/>
      <c r="I49" s="89">
        <v>600000</v>
      </c>
      <c r="J49" s="89">
        <v>600000</v>
      </c>
      <c r="K49" s="89"/>
      <c r="L49" s="87"/>
      <c r="M49" s="91" t="s">
        <v>55</v>
      </c>
      <c r="N49" s="92"/>
      <c r="O49" s="93"/>
      <c r="P49" s="94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</row>
    <row r="50" spans="1:58" s="95" customFormat="1" ht="23.25">
      <c r="A50" s="97" t="s">
        <v>56</v>
      </c>
      <c r="B50" s="107"/>
      <c r="C50" s="88"/>
      <c r="D50" s="89"/>
      <c r="E50" s="89"/>
      <c r="F50" s="89"/>
      <c r="G50" s="89"/>
      <c r="H50" s="89"/>
      <c r="I50" s="89"/>
      <c r="J50" s="89"/>
      <c r="K50" s="89"/>
      <c r="L50" s="87"/>
      <c r="M50" s="91"/>
      <c r="N50" s="92"/>
      <c r="O50" s="93"/>
      <c r="P50" s="94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</row>
    <row r="51" spans="1:58" s="95" customFormat="1" ht="23.25">
      <c r="A51" s="97" t="s">
        <v>118</v>
      </c>
      <c r="B51" s="107"/>
      <c r="C51" s="88"/>
      <c r="D51" s="89">
        <f t="shared" si="1"/>
        <v>600000</v>
      </c>
      <c r="E51" s="89">
        <f t="shared" si="2"/>
        <v>600000</v>
      </c>
      <c r="F51" s="89"/>
      <c r="G51" s="89"/>
      <c r="H51" s="89"/>
      <c r="I51" s="89">
        <v>600000</v>
      </c>
      <c r="J51" s="89">
        <v>600000</v>
      </c>
      <c r="K51" s="89"/>
      <c r="L51" s="87"/>
      <c r="M51" s="91" t="s">
        <v>57</v>
      </c>
      <c r="N51" s="92"/>
      <c r="O51" s="93"/>
      <c r="P51" s="94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</row>
    <row r="52" spans="1:58" s="95" customFormat="1" ht="23.25">
      <c r="A52" s="97" t="s">
        <v>111</v>
      </c>
      <c r="B52" s="107"/>
      <c r="C52" s="88"/>
      <c r="D52" s="89">
        <f t="shared" si="1"/>
        <v>900000</v>
      </c>
      <c r="E52" s="89">
        <f t="shared" si="2"/>
        <v>900000</v>
      </c>
      <c r="F52" s="89"/>
      <c r="G52" s="89"/>
      <c r="H52" s="89"/>
      <c r="I52" s="89">
        <v>900000</v>
      </c>
      <c r="J52" s="89"/>
      <c r="K52" s="89">
        <v>900000</v>
      </c>
      <c r="L52" s="87"/>
      <c r="M52" s="91" t="s">
        <v>57</v>
      </c>
      <c r="N52" s="92"/>
      <c r="O52" s="93"/>
      <c r="P52" s="94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</row>
    <row r="53" spans="1:58" s="95" customFormat="1" ht="23.25">
      <c r="A53" s="97" t="s">
        <v>58</v>
      </c>
      <c r="B53" s="107" t="s">
        <v>59</v>
      </c>
      <c r="C53" s="88"/>
      <c r="D53" s="89">
        <f t="shared" si="1"/>
        <v>180000</v>
      </c>
      <c r="E53" s="89">
        <f t="shared" si="2"/>
        <v>180000</v>
      </c>
      <c r="F53" s="89"/>
      <c r="G53" s="89"/>
      <c r="H53" s="89"/>
      <c r="I53" s="89">
        <v>180000</v>
      </c>
      <c r="J53" s="89">
        <v>180000</v>
      </c>
      <c r="K53" s="89"/>
      <c r="L53" s="87"/>
      <c r="M53" s="91" t="s">
        <v>55</v>
      </c>
      <c r="N53" s="92"/>
      <c r="O53" s="93"/>
      <c r="P53" s="94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</row>
    <row r="54" spans="1:16" s="96" customFormat="1" ht="38.25" customHeight="1">
      <c r="A54" s="92" t="s">
        <v>120</v>
      </c>
      <c r="B54" s="87"/>
      <c r="C54" s="87"/>
      <c r="D54" s="89">
        <f t="shared" si="1"/>
        <v>20076100</v>
      </c>
      <c r="E54" s="89">
        <f t="shared" si="2"/>
        <v>20076100</v>
      </c>
      <c r="F54" s="89"/>
      <c r="G54" s="89"/>
      <c r="H54" s="89"/>
      <c r="I54" s="89">
        <f>SUM(I55:I59)</f>
        <v>20076100</v>
      </c>
      <c r="J54" s="89">
        <v>1457150</v>
      </c>
      <c r="K54" s="89">
        <v>1368950</v>
      </c>
      <c r="L54" s="89">
        <v>17250000</v>
      </c>
      <c r="M54" s="112"/>
      <c r="N54" s="92"/>
      <c r="O54" s="113"/>
      <c r="P54" s="114"/>
    </row>
    <row r="55" spans="1:58" s="95" customFormat="1" ht="84">
      <c r="A55" s="99" t="s">
        <v>62</v>
      </c>
      <c r="B55" s="115" t="s">
        <v>60</v>
      </c>
      <c r="C55" s="116" t="s">
        <v>61</v>
      </c>
      <c r="D55" s="89">
        <f t="shared" si="1"/>
        <v>767150</v>
      </c>
      <c r="E55" s="89">
        <f t="shared" si="2"/>
        <v>767150</v>
      </c>
      <c r="F55" s="89"/>
      <c r="G55" s="89"/>
      <c r="H55" s="89"/>
      <c r="I55" s="89">
        <v>767150</v>
      </c>
      <c r="J55" s="89">
        <v>767150</v>
      </c>
      <c r="K55" s="89"/>
      <c r="L55" s="87"/>
      <c r="M55" s="91" t="s">
        <v>42</v>
      </c>
      <c r="N55" s="92"/>
      <c r="O55" s="93"/>
      <c r="P55" s="94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</row>
    <row r="56" spans="1:58" s="95" customFormat="1" ht="21">
      <c r="A56" s="97" t="s">
        <v>63</v>
      </c>
      <c r="B56" s="117" t="s">
        <v>64</v>
      </c>
      <c r="C56" s="118"/>
      <c r="D56" s="89">
        <f t="shared" si="1"/>
        <v>17250000</v>
      </c>
      <c r="E56" s="89">
        <f t="shared" si="2"/>
        <v>17250000</v>
      </c>
      <c r="F56" s="92"/>
      <c r="G56" s="92"/>
      <c r="H56" s="92"/>
      <c r="I56" s="89">
        <v>17250000</v>
      </c>
      <c r="J56" s="92"/>
      <c r="K56" s="92"/>
      <c r="L56" s="89">
        <v>17250000</v>
      </c>
      <c r="M56" s="91" t="s">
        <v>42</v>
      </c>
      <c r="N56" s="92"/>
      <c r="O56" s="92"/>
      <c r="P56" s="109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</row>
    <row r="57" spans="1:58" s="95" customFormat="1" ht="21">
      <c r="A57" s="97" t="s">
        <v>65</v>
      </c>
      <c r="B57" s="118"/>
      <c r="C57" s="118"/>
      <c r="D57" s="89">
        <f t="shared" si="1"/>
        <v>1368950</v>
      </c>
      <c r="E57" s="89">
        <f t="shared" si="2"/>
        <v>1368950</v>
      </c>
      <c r="F57" s="92"/>
      <c r="G57" s="92"/>
      <c r="H57" s="92"/>
      <c r="I57" s="89">
        <v>1368950</v>
      </c>
      <c r="J57" s="92"/>
      <c r="K57" s="89">
        <v>1368950</v>
      </c>
      <c r="L57" s="92"/>
      <c r="M57" s="91" t="s">
        <v>42</v>
      </c>
      <c r="N57" s="92"/>
      <c r="O57" s="92"/>
      <c r="P57" s="109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</row>
    <row r="58" spans="1:58" s="95" customFormat="1" ht="21">
      <c r="A58" s="97" t="s">
        <v>66</v>
      </c>
      <c r="B58" s="118"/>
      <c r="C58" s="118"/>
      <c r="D58" s="89">
        <f t="shared" si="1"/>
        <v>400000</v>
      </c>
      <c r="E58" s="89">
        <f t="shared" si="2"/>
        <v>400000</v>
      </c>
      <c r="F58" s="92"/>
      <c r="G58" s="92"/>
      <c r="H58" s="92"/>
      <c r="I58" s="89">
        <v>400000</v>
      </c>
      <c r="J58" s="89">
        <v>400000</v>
      </c>
      <c r="K58" s="92"/>
      <c r="L58" s="92"/>
      <c r="M58" s="91" t="s">
        <v>57</v>
      </c>
      <c r="N58" s="92"/>
      <c r="O58" s="92"/>
      <c r="P58" s="109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</row>
    <row r="59" spans="1:58" s="95" customFormat="1" ht="21">
      <c r="A59" s="97" t="s">
        <v>67</v>
      </c>
      <c r="B59" s="119"/>
      <c r="C59" s="119"/>
      <c r="D59" s="89">
        <f t="shared" si="1"/>
        <v>290000</v>
      </c>
      <c r="E59" s="89">
        <f t="shared" si="2"/>
        <v>290000</v>
      </c>
      <c r="F59" s="92"/>
      <c r="G59" s="92"/>
      <c r="H59" s="92"/>
      <c r="I59" s="89">
        <v>290000</v>
      </c>
      <c r="J59" s="89">
        <v>290000</v>
      </c>
      <c r="K59" s="92"/>
      <c r="L59" s="92"/>
      <c r="M59" s="91" t="s">
        <v>55</v>
      </c>
      <c r="N59" s="92"/>
      <c r="O59" s="92"/>
      <c r="P59" s="109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</row>
    <row r="60" spans="1:58" s="124" customFormat="1" ht="21">
      <c r="A60" s="106" t="s">
        <v>121</v>
      </c>
      <c r="B60" s="120"/>
      <c r="C60" s="121"/>
      <c r="D60" s="89">
        <f t="shared" si="1"/>
        <v>6520000</v>
      </c>
      <c r="E60" s="89">
        <f t="shared" si="2"/>
        <v>6520000</v>
      </c>
      <c r="F60" s="120"/>
      <c r="G60" s="120"/>
      <c r="H60" s="120"/>
      <c r="I60" s="89">
        <f>SUM(I61:I63)</f>
        <v>6520000</v>
      </c>
      <c r="J60" s="120">
        <v>580000</v>
      </c>
      <c r="K60" s="120"/>
      <c r="L60" s="120">
        <v>5940000</v>
      </c>
      <c r="M60" s="122"/>
      <c r="N60" s="120"/>
      <c r="O60" s="120"/>
      <c r="P60" s="123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</row>
    <row r="61" spans="1:58" s="95" customFormat="1" ht="42">
      <c r="A61" s="58" t="s">
        <v>69</v>
      </c>
      <c r="B61" s="87" t="s">
        <v>70</v>
      </c>
      <c r="C61" s="87" t="s">
        <v>68</v>
      </c>
      <c r="D61" s="89">
        <f t="shared" si="1"/>
        <v>5940000</v>
      </c>
      <c r="E61" s="89">
        <f t="shared" si="2"/>
        <v>5940000</v>
      </c>
      <c r="F61" s="92"/>
      <c r="G61" s="92"/>
      <c r="H61" s="92"/>
      <c r="I61" s="89">
        <v>5940000</v>
      </c>
      <c r="J61" s="92"/>
      <c r="K61" s="92"/>
      <c r="L61" s="89">
        <v>5940000</v>
      </c>
      <c r="M61" s="91" t="s">
        <v>42</v>
      </c>
      <c r="N61" s="92"/>
      <c r="O61" s="92"/>
      <c r="P61" s="109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</row>
    <row r="62" spans="1:58" s="95" customFormat="1" ht="21">
      <c r="A62" s="58" t="s">
        <v>71</v>
      </c>
      <c r="B62" s="92" t="s">
        <v>74</v>
      </c>
      <c r="C62" s="92"/>
      <c r="D62" s="89">
        <f t="shared" si="1"/>
        <v>180000</v>
      </c>
      <c r="E62" s="89">
        <f t="shared" si="2"/>
        <v>180000</v>
      </c>
      <c r="F62" s="92"/>
      <c r="G62" s="92"/>
      <c r="H62" s="92"/>
      <c r="I62" s="89">
        <v>180000</v>
      </c>
      <c r="J62" s="89">
        <v>180000</v>
      </c>
      <c r="K62" s="92"/>
      <c r="L62" s="92"/>
      <c r="M62" s="91" t="s">
        <v>55</v>
      </c>
      <c r="N62" s="92"/>
      <c r="O62" s="92"/>
      <c r="P62" s="109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</row>
    <row r="63" spans="1:58" s="95" customFormat="1" ht="27" customHeight="1">
      <c r="A63" s="126" t="s">
        <v>75</v>
      </c>
      <c r="B63" s="127"/>
      <c r="C63" s="127"/>
      <c r="D63" s="128">
        <f t="shared" si="1"/>
        <v>400000</v>
      </c>
      <c r="E63" s="128">
        <f t="shared" si="2"/>
        <v>400000</v>
      </c>
      <c r="F63" s="127"/>
      <c r="G63" s="127"/>
      <c r="H63" s="127"/>
      <c r="I63" s="128">
        <v>400000</v>
      </c>
      <c r="J63" s="128">
        <v>400000</v>
      </c>
      <c r="K63" s="127"/>
      <c r="L63" s="127"/>
      <c r="M63" s="129" t="s">
        <v>57</v>
      </c>
      <c r="N63" s="127"/>
      <c r="O63" s="127"/>
      <c r="P63" s="109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</row>
    <row r="64" spans="1:16" s="41" customFormat="1" ht="21">
      <c r="A64" s="7" t="s">
        <v>36</v>
      </c>
      <c r="B64" s="52"/>
      <c r="C64" s="53"/>
      <c r="D64" s="60">
        <f>SUM(E64:H64)</f>
        <v>29593200</v>
      </c>
      <c r="E64" s="61">
        <v>29413400</v>
      </c>
      <c r="F64" s="61"/>
      <c r="G64" s="61"/>
      <c r="H64" s="62">
        <v>179800</v>
      </c>
      <c r="I64" s="61">
        <f>SUM(J64:L64)</f>
        <v>29593200</v>
      </c>
      <c r="J64" s="61">
        <f>+D64</f>
        <v>29593200</v>
      </c>
      <c r="K64" s="61"/>
      <c r="L64" s="61"/>
      <c r="M64" s="63" t="s">
        <v>119</v>
      </c>
      <c r="N64" s="65" t="s">
        <v>102</v>
      </c>
      <c r="O64" s="64" t="s">
        <v>14</v>
      </c>
      <c r="P64" s="40"/>
    </row>
    <row r="65" spans="1:17" s="347" customFormat="1" ht="21">
      <c r="A65" s="1283" t="s">
        <v>339</v>
      </c>
      <c r="B65" s="1284"/>
      <c r="C65" s="1285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5"/>
      <c r="O65" s="346"/>
      <c r="Q65" s="348"/>
    </row>
    <row r="66" spans="1:17" s="356" customFormat="1" ht="21">
      <c r="A66" s="349" t="s">
        <v>340</v>
      </c>
      <c r="B66" s="350"/>
      <c r="C66" s="351"/>
      <c r="D66" s="352">
        <f>SUM(D67:D85)</f>
        <v>70185900</v>
      </c>
      <c r="E66" s="352">
        <f aca="true" t="shared" si="3" ref="E66:K66">SUM(E67:E85)</f>
        <v>68469300</v>
      </c>
      <c r="F66" s="352">
        <f t="shared" si="3"/>
        <v>0</v>
      </c>
      <c r="G66" s="352">
        <f t="shared" si="3"/>
        <v>0</v>
      </c>
      <c r="H66" s="352">
        <f t="shared" si="3"/>
        <v>1716600</v>
      </c>
      <c r="I66" s="352">
        <f t="shared" si="3"/>
        <v>70185900</v>
      </c>
      <c r="J66" s="352">
        <f t="shared" si="3"/>
        <v>62795000</v>
      </c>
      <c r="K66" s="352">
        <f t="shared" si="3"/>
        <v>7390900</v>
      </c>
      <c r="L66" s="352">
        <v>0</v>
      </c>
      <c r="M66" s="353"/>
      <c r="N66" s="354" t="s">
        <v>127</v>
      </c>
      <c r="O66" s="355" t="s">
        <v>341</v>
      </c>
      <c r="Q66" s="357"/>
    </row>
    <row r="67" spans="1:15" s="364" customFormat="1" ht="42">
      <c r="A67" s="358" t="s">
        <v>342</v>
      </c>
      <c r="B67" s="359"/>
      <c r="C67" s="359"/>
      <c r="D67" s="360">
        <v>3401900</v>
      </c>
      <c r="E67" s="360">
        <v>2620300</v>
      </c>
      <c r="F67" s="360"/>
      <c r="G67" s="360"/>
      <c r="H67" s="360">
        <v>781600</v>
      </c>
      <c r="I67" s="360">
        <v>3401900</v>
      </c>
      <c r="J67" s="360">
        <v>3401900</v>
      </c>
      <c r="K67" s="361" t="s">
        <v>343</v>
      </c>
      <c r="L67" s="360"/>
      <c r="M67" s="362" t="s">
        <v>344</v>
      </c>
      <c r="N67" s="359"/>
      <c r="O67" s="363" t="s">
        <v>341</v>
      </c>
    </row>
    <row r="68" spans="1:15" s="372" customFormat="1" ht="264" customHeight="1">
      <c r="A68" s="1179" t="s">
        <v>345</v>
      </c>
      <c r="B68" s="365" t="s">
        <v>346</v>
      </c>
      <c r="C68" s="366" t="s">
        <v>347</v>
      </c>
      <c r="D68" s="367"/>
      <c r="E68" s="367"/>
      <c r="F68" s="368"/>
      <c r="G68" s="368"/>
      <c r="H68" s="368"/>
      <c r="I68" s="367"/>
      <c r="J68" s="367"/>
      <c r="K68" s="368"/>
      <c r="L68" s="367"/>
      <c r="M68" s="369"/>
      <c r="N68" s="370"/>
      <c r="O68" s="371"/>
    </row>
    <row r="69" spans="1:15" s="372" customFormat="1" ht="168">
      <c r="A69" s="380" t="s">
        <v>348</v>
      </c>
      <c r="B69" s="373" t="s">
        <v>349</v>
      </c>
      <c r="C69" s="374"/>
      <c r="D69" s="375"/>
      <c r="E69" s="375"/>
      <c r="F69" s="376"/>
      <c r="G69" s="376"/>
      <c r="H69" s="376"/>
      <c r="I69" s="375"/>
      <c r="J69" s="375"/>
      <c r="K69" s="376"/>
      <c r="L69" s="375"/>
      <c r="M69" s="377"/>
      <c r="N69" s="378"/>
      <c r="O69" s="379"/>
    </row>
    <row r="70" spans="1:15" s="372" customFormat="1" ht="168">
      <c r="A70" s="380"/>
      <c r="B70" s="373" t="s">
        <v>350</v>
      </c>
      <c r="C70" s="381" t="s">
        <v>351</v>
      </c>
      <c r="D70" s="375"/>
      <c r="E70" s="375"/>
      <c r="F70" s="376"/>
      <c r="G70" s="376"/>
      <c r="H70" s="376"/>
      <c r="I70" s="375"/>
      <c r="J70" s="375"/>
      <c r="K70" s="376"/>
      <c r="L70" s="375"/>
      <c r="M70" s="377"/>
      <c r="N70" s="378"/>
      <c r="O70" s="379"/>
    </row>
    <row r="71" spans="1:15" s="347" customFormat="1" ht="21">
      <c r="A71" s="382" t="s">
        <v>352</v>
      </c>
      <c r="B71" s="383"/>
      <c r="C71" s="384"/>
      <c r="D71" s="385">
        <v>6467200</v>
      </c>
      <c r="E71" s="385">
        <v>6127200</v>
      </c>
      <c r="F71" s="385"/>
      <c r="G71" s="385"/>
      <c r="H71" s="385">
        <v>340000</v>
      </c>
      <c r="I71" s="385">
        <v>6467200</v>
      </c>
      <c r="J71" s="385">
        <v>6467200</v>
      </c>
      <c r="K71" s="385" t="s">
        <v>343</v>
      </c>
      <c r="L71" s="385"/>
      <c r="M71" s="386" t="s">
        <v>344</v>
      </c>
      <c r="N71" s="387"/>
      <c r="O71" s="388" t="s">
        <v>341</v>
      </c>
    </row>
    <row r="72" spans="1:15" s="347" customFormat="1" ht="409.5">
      <c r="A72" s="389" t="s">
        <v>353</v>
      </c>
      <c r="B72" s="390" t="s">
        <v>354</v>
      </c>
      <c r="C72" s="390" t="s">
        <v>355</v>
      </c>
      <c r="D72" s="381"/>
      <c r="E72" s="381"/>
      <c r="F72" s="391"/>
      <c r="G72" s="391"/>
      <c r="H72" s="391"/>
      <c r="I72" s="381"/>
      <c r="J72" s="392"/>
      <c r="K72" s="393"/>
      <c r="L72" s="393"/>
      <c r="M72" s="394"/>
      <c r="N72" s="394"/>
      <c r="O72" s="393"/>
    </row>
    <row r="73" spans="1:15" s="347" customFormat="1" ht="168">
      <c r="A73" s="389" t="s">
        <v>283</v>
      </c>
      <c r="B73" s="390" t="s">
        <v>356</v>
      </c>
      <c r="C73" s="390"/>
      <c r="D73" s="381"/>
      <c r="E73" s="381"/>
      <c r="F73" s="391"/>
      <c r="G73" s="391"/>
      <c r="H73" s="391"/>
      <c r="I73" s="381"/>
      <c r="J73" s="392"/>
      <c r="K73" s="393"/>
      <c r="L73" s="393"/>
      <c r="M73" s="394"/>
      <c r="N73" s="394"/>
      <c r="O73" s="393"/>
    </row>
    <row r="74" spans="1:15" s="356" customFormat="1" ht="42">
      <c r="A74" s="382" t="s">
        <v>357</v>
      </c>
      <c r="B74" s="395"/>
      <c r="C74" s="396"/>
      <c r="D74" s="397">
        <v>11456000</v>
      </c>
      <c r="E74" s="397">
        <v>11456000</v>
      </c>
      <c r="F74" s="397">
        <v>0</v>
      </c>
      <c r="G74" s="397">
        <v>0</v>
      </c>
      <c r="H74" s="397">
        <v>0</v>
      </c>
      <c r="I74" s="397">
        <v>11456000</v>
      </c>
      <c r="J74" s="397">
        <v>4065100</v>
      </c>
      <c r="K74" s="397">
        <v>7390900</v>
      </c>
      <c r="L74" s="397">
        <v>0</v>
      </c>
      <c r="M74" s="398" t="s">
        <v>344</v>
      </c>
      <c r="N74" s="399"/>
      <c r="O74" s="400" t="s">
        <v>341</v>
      </c>
    </row>
    <row r="75" spans="1:15" s="347" customFormat="1" ht="210">
      <c r="A75" s="401" t="s">
        <v>358</v>
      </c>
      <c r="B75" s="402" t="s">
        <v>359</v>
      </c>
      <c r="C75" s="402" t="s">
        <v>360</v>
      </c>
      <c r="D75" s="403"/>
      <c r="E75" s="403"/>
      <c r="F75" s="403"/>
      <c r="G75" s="403"/>
      <c r="H75" s="403"/>
      <c r="I75" s="404"/>
      <c r="J75" s="404"/>
      <c r="K75" s="403"/>
      <c r="L75" s="404"/>
      <c r="M75" s="405"/>
      <c r="N75" s="406"/>
      <c r="O75" s="407"/>
    </row>
    <row r="76" spans="1:15" s="347" customFormat="1" ht="126">
      <c r="A76" s="408"/>
      <c r="B76" s="409" t="s">
        <v>361</v>
      </c>
      <c r="C76" s="409"/>
      <c r="D76" s="410"/>
      <c r="E76" s="410"/>
      <c r="F76" s="410"/>
      <c r="G76" s="410"/>
      <c r="H76" s="410"/>
      <c r="I76" s="411"/>
      <c r="J76" s="411"/>
      <c r="K76" s="410"/>
      <c r="L76" s="411"/>
      <c r="M76" s="412"/>
      <c r="N76" s="413"/>
      <c r="O76" s="414"/>
    </row>
    <row r="77" spans="1:15" s="356" customFormat="1" ht="42">
      <c r="A77" s="382" t="s">
        <v>362</v>
      </c>
      <c r="B77" s="382"/>
      <c r="C77" s="396"/>
      <c r="D77" s="397">
        <v>10137200</v>
      </c>
      <c r="E77" s="397">
        <v>10137200</v>
      </c>
      <c r="F77" s="397"/>
      <c r="G77" s="397"/>
      <c r="H77" s="397" t="s">
        <v>343</v>
      </c>
      <c r="I77" s="397">
        <v>10137200</v>
      </c>
      <c r="J77" s="397">
        <v>10137200</v>
      </c>
      <c r="K77" s="397" t="s">
        <v>343</v>
      </c>
      <c r="L77" s="415"/>
      <c r="M77" s="398" t="s">
        <v>363</v>
      </c>
      <c r="N77" s="399"/>
      <c r="O77" s="400" t="s">
        <v>341</v>
      </c>
    </row>
    <row r="78" spans="1:15" s="347" customFormat="1" ht="409.5">
      <c r="A78" s="416" t="s">
        <v>364</v>
      </c>
      <c r="B78" s="416" t="s">
        <v>365</v>
      </c>
      <c r="C78" s="417" t="s">
        <v>366</v>
      </c>
      <c r="D78" s="418"/>
      <c r="E78" s="418"/>
      <c r="F78" s="418"/>
      <c r="G78" s="418"/>
      <c r="H78" s="418"/>
      <c r="I78" s="419"/>
      <c r="J78" s="419"/>
      <c r="K78" s="418"/>
      <c r="L78" s="419"/>
      <c r="M78" s="420"/>
      <c r="N78" s="421"/>
      <c r="O78" s="422"/>
    </row>
    <row r="79" spans="1:15" s="347" customFormat="1" ht="21">
      <c r="A79" s="423" t="s">
        <v>367</v>
      </c>
      <c r="B79" s="424"/>
      <c r="C79" s="424"/>
      <c r="D79" s="425">
        <v>16473600</v>
      </c>
      <c r="E79" s="425">
        <v>16473600</v>
      </c>
      <c r="F79" s="425">
        <v>0</v>
      </c>
      <c r="G79" s="425">
        <v>0</v>
      </c>
      <c r="H79" s="425">
        <v>0</v>
      </c>
      <c r="I79" s="425">
        <v>16473600</v>
      </c>
      <c r="J79" s="425">
        <v>16473600</v>
      </c>
      <c r="K79" s="425">
        <v>0</v>
      </c>
      <c r="L79" s="425">
        <v>0</v>
      </c>
      <c r="M79" s="426" t="s">
        <v>368</v>
      </c>
      <c r="N79" s="427"/>
      <c r="O79" s="427" t="s">
        <v>341</v>
      </c>
    </row>
    <row r="80" spans="1:15" s="347" customFormat="1" ht="294">
      <c r="A80" s="428" t="s">
        <v>369</v>
      </c>
      <c r="B80" s="428" t="s">
        <v>370</v>
      </c>
      <c r="C80" s="428" t="s">
        <v>371</v>
      </c>
      <c r="D80" s="418"/>
      <c r="E80" s="418"/>
      <c r="F80" s="418"/>
      <c r="G80" s="418"/>
      <c r="H80" s="418"/>
      <c r="I80" s="419"/>
      <c r="J80" s="419"/>
      <c r="K80" s="418"/>
      <c r="L80" s="419"/>
      <c r="M80" s="429"/>
      <c r="N80" s="430"/>
      <c r="O80" s="430"/>
    </row>
    <row r="81" spans="1:15" s="347" customFormat="1" ht="42">
      <c r="A81" s="423" t="s">
        <v>372</v>
      </c>
      <c r="B81" s="424"/>
      <c r="C81" s="424"/>
      <c r="D81" s="397">
        <v>17231700</v>
      </c>
      <c r="E81" s="397">
        <v>16636700</v>
      </c>
      <c r="F81" s="397">
        <v>0</v>
      </c>
      <c r="G81" s="397">
        <v>0</v>
      </c>
      <c r="H81" s="397">
        <v>595000</v>
      </c>
      <c r="I81" s="397">
        <v>17231700</v>
      </c>
      <c r="J81" s="397">
        <v>17231700</v>
      </c>
      <c r="K81" s="397" t="s">
        <v>343</v>
      </c>
      <c r="L81" s="397" t="s">
        <v>343</v>
      </c>
      <c r="M81" s="431" t="s">
        <v>344</v>
      </c>
      <c r="N81" s="427"/>
      <c r="O81" s="427" t="s">
        <v>341</v>
      </c>
    </row>
    <row r="82" spans="1:15" s="347" customFormat="1" ht="210">
      <c r="A82" s="432" t="s">
        <v>373</v>
      </c>
      <c r="B82" s="432" t="s">
        <v>374</v>
      </c>
      <c r="C82" s="433" t="s">
        <v>375</v>
      </c>
      <c r="D82" s="434"/>
      <c r="E82" s="434"/>
      <c r="F82" s="434"/>
      <c r="G82" s="434"/>
      <c r="H82" s="434"/>
      <c r="I82" s="435"/>
      <c r="J82" s="435"/>
      <c r="K82" s="434"/>
      <c r="L82" s="435" t="s">
        <v>343</v>
      </c>
      <c r="M82" s="436"/>
      <c r="N82" s="437"/>
      <c r="O82" s="437"/>
    </row>
    <row r="83" spans="1:15" s="347" customFormat="1" ht="21">
      <c r="A83" s="423" t="s">
        <v>376</v>
      </c>
      <c r="B83" s="424"/>
      <c r="C83" s="424"/>
      <c r="D83" s="397">
        <v>2810000</v>
      </c>
      <c r="E83" s="397">
        <v>2810000</v>
      </c>
      <c r="F83" s="397"/>
      <c r="G83" s="397"/>
      <c r="H83" s="397" t="s">
        <v>343</v>
      </c>
      <c r="I83" s="415">
        <v>2810000</v>
      </c>
      <c r="J83" s="415">
        <v>2810000</v>
      </c>
      <c r="K83" s="397" t="s">
        <v>343</v>
      </c>
      <c r="L83" s="438"/>
      <c r="M83" s="431" t="s">
        <v>344</v>
      </c>
      <c r="N83" s="427"/>
      <c r="O83" s="427" t="s">
        <v>341</v>
      </c>
    </row>
    <row r="84" spans="1:15" s="347" customFormat="1" ht="84">
      <c r="A84" s="428" t="s">
        <v>377</v>
      </c>
      <c r="B84" s="428" t="s">
        <v>378</v>
      </c>
      <c r="C84" s="428" t="s">
        <v>379</v>
      </c>
      <c r="D84" s="418"/>
      <c r="E84" s="418"/>
      <c r="F84" s="418"/>
      <c r="G84" s="418"/>
      <c r="H84" s="418"/>
      <c r="I84" s="419"/>
      <c r="J84" s="419"/>
      <c r="K84" s="418"/>
      <c r="L84" s="439"/>
      <c r="M84" s="429"/>
      <c r="N84" s="430"/>
      <c r="O84" s="430"/>
    </row>
    <row r="85" spans="1:15" s="347" customFormat="1" ht="21">
      <c r="A85" s="424" t="s">
        <v>380</v>
      </c>
      <c r="B85" s="424"/>
      <c r="C85" s="424"/>
      <c r="D85" s="397">
        <v>2208300</v>
      </c>
      <c r="E85" s="397">
        <v>2208300</v>
      </c>
      <c r="F85" s="397"/>
      <c r="G85" s="397"/>
      <c r="H85" s="397" t="s">
        <v>343</v>
      </c>
      <c r="I85" s="415">
        <v>2208300</v>
      </c>
      <c r="J85" s="415">
        <v>2208300</v>
      </c>
      <c r="K85" s="397" t="s">
        <v>343</v>
      </c>
      <c r="L85" s="438"/>
      <c r="M85" s="431" t="s">
        <v>344</v>
      </c>
      <c r="N85" s="427"/>
      <c r="O85" s="427" t="s">
        <v>341</v>
      </c>
    </row>
    <row r="86" spans="1:15" s="347" customFormat="1" ht="189">
      <c r="A86" s="440" t="s">
        <v>381</v>
      </c>
      <c r="B86" s="441" t="s">
        <v>382</v>
      </c>
      <c r="C86" s="442" t="s">
        <v>383</v>
      </c>
      <c r="D86" s="443"/>
      <c r="E86" s="443"/>
      <c r="F86" s="443"/>
      <c r="G86" s="443"/>
      <c r="H86" s="443"/>
      <c r="I86" s="444"/>
      <c r="J86" s="444"/>
      <c r="K86" s="443"/>
      <c r="L86" s="444"/>
      <c r="M86" s="445"/>
      <c r="N86" s="407"/>
      <c r="O86" s="407"/>
    </row>
    <row r="87" spans="1:15" s="347" customFormat="1" ht="21">
      <c r="A87" s="446" t="s">
        <v>36</v>
      </c>
      <c r="B87" s="446"/>
      <c r="C87" s="446"/>
      <c r="D87" s="447">
        <f>SUM(E87:H87)</f>
        <v>17092300</v>
      </c>
      <c r="E87" s="447">
        <v>16789400</v>
      </c>
      <c r="F87" s="447"/>
      <c r="G87" s="447"/>
      <c r="H87" s="447">
        <v>302900</v>
      </c>
      <c r="I87" s="448">
        <f>SUM(J87:L87)</f>
        <v>17092300</v>
      </c>
      <c r="J87" s="448">
        <f>+D87</f>
        <v>17092300</v>
      </c>
      <c r="K87" s="447"/>
      <c r="L87" s="448"/>
      <c r="M87" s="449" t="s">
        <v>338</v>
      </c>
      <c r="N87" s="450" t="s">
        <v>127</v>
      </c>
      <c r="O87" s="447" t="s">
        <v>14</v>
      </c>
    </row>
    <row r="88" spans="1:16" s="157" customFormat="1" ht="21">
      <c r="A88" s="1264" t="s">
        <v>124</v>
      </c>
      <c r="B88" s="1264"/>
      <c r="C88" s="1264"/>
      <c r="D88" s="153"/>
      <c r="E88" s="153"/>
      <c r="F88" s="153"/>
      <c r="G88" s="153"/>
      <c r="H88" s="153"/>
      <c r="I88" s="153"/>
      <c r="J88" s="153"/>
      <c r="K88" s="153"/>
      <c r="L88" s="153"/>
      <c r="M88" s="154"/>
      <c r="N88" s="153"/>
      <c r="O88" s="155"/>
      <c r="P88" s="156"/>
    </row>
    <row r="89" spans="1:16" s="157" customFormat="1" ht="23.25">
      <c r="A89" s="1295" t="s">
        <v>125</v>
      </c>
      <c r="B89" s="1296"/>
      <c r="C89" s="1297"/>
      <c r="D89" s="158">
        <f>SUM(E89:H89)</f>
        <v>176896900</v>
      </c>
      <c r="E89" s="158">
        <f>+E90+E108+E124+E129+E140+E159+E170+E182+E189</f>
        <v>166239700</v>
      </c>
      <c r="F89" s="158">
        <f aca="true" t="shared" si="4" ref="F89:L89">+F90+F108+F124+F129+F140+F159+F170+F182+F189</f>
        <v>0</v>
      </c>
      <c r="G89" s="158">
        <f t="shared" si="4"/>
        <v>0</v>
      </c>
      <c r="H89" s="158">
        <f t="shared" si="4"/>
        <v>10657200</v>
      </c>
      <c r="I89" s="158">
        <f t="shared" si="4"/>
        <v>176896900</v>
      </c>
      <c r="J89" s="158">
        <f t="shared" si="4"/>
        <v>93336100</v>
      </c>
      <c r="K89" s="158">
        <f t="shared" si="4"/>
        <v>52896800</v>
      </c>
      <c r="L89" s="158">
        <f t="shared" si="4"/>
        <v>30664000</v>
      </c>
      <c r="M89" s="159"/>
      <c r="N89" s="160"/>
      <c r="O89" s="161"/>
      <c r="P89" s="156"/>
    </row>
    <row r="90" spans="1:16" s="157" customFormat="1" ht="21">
      <c r="A90" s="1298" t="s">
        <v>126</v>
      </c>
      <c r="B90" s="1299"/>
      <c r="C90" s="1300"/>
      <c r="D90" s="162">
        <v>21665400</v>
      </c>
      <c r="E90" s="162">
        <f>+E91+E95+E101+E103+E105</f>
        <v>21665400</v>
      </c>
      <c r="F90" s="163"/>
      <c r="G90" s="163"/>
      <c r="H90" s="163"/>
      <c r="I90" s="162">
        <f>SUM(J90:L90)</f>
        <v>21665400</v>
      </c>
      <c r="J90" s="162">
        <f>+J95+J101+J103+J105</f>
        <v>6500400</v>
      </c>
      <c r="K90" s="162">
        <v>15165000</v>
      </c>
      <c r="L90" s="164"/>
      <c r="M90" s="165"/>
      <c r="N90" s="164" t="s">
        <v>127</v>
      </c>
      <c r="O90" s="166" t="s">
        <v>72</v>
      </c>
      <c r="P90" s="167"/>
    </row>
    <row r="91" spans="1:16" s="157" customFormat="1" ht="63">
      <c r="A91" s="168" t="s">
        <v>128</v>
      </c>
      <c r="B91" s="169" t="s">
        <v>129</v>
      </c>
      <c r="C91" s="169" t="s">
        <v>130</v>
      </c>
      <c r="D91" s="170"/>
      <c r="E91" s="170">
        <v>15165000</v>
      </c>
      <c r="F91" s="170"/>
      <c r="G91" s="170"/>
      <c r="H91" s="170"/>
      <c r="I91" s="170"/>
      <c r="J91" s="170"/>
      <c r="K91" s="170">
        <v>15165000</v>
      </c>
      <c r="L91" s="171"/>
      <c r="M91" s="172" t="s">
        <v>55</v>
      </c>
      <c r="N91" s="168"/>
      <c r="O91" s="173"/>
      <c r="P91" s="167"/>
    </row>
    <row r="92" spans="1:16" s="157" customFormat="1" ht="84">
      <c r="A92" s="174" t="s">
        <v>131</v>
      </c>
      <c r="B92" s="174" t="s">
        <v>132</v>
      </c>
      <c r="C92" s="175" t="s">
        <v>133</v>
      </c>
      <c r="D92" s="176"/>
      <c r="E92" s="176">
        <v>7708500</v>
      </c>
      <c r="F92" s="176"/>
      <c r="G92" s="176"/>
      <c r="H92" s="176"/>
      <c r="I92" s="176"/>
      <c r="J92" s="176"/>
      <c r="K92" s="176"/>
      <c r="L92" s="177"/>
      <c r="M92" s="178"/>
      <c r="N92" s="174"/>
      <c r="O92" s="179"/>
      <c r="P92" s="180"/>
    </row>
    <row r="93" spans="1:16" s="157" customFormat="1" ht="42">
      <c r="A93" s="174" t="s">
        <v>134</v>
      </c>
      <c r="B93" s="174" t="s">
        <v>135</v>
      </c>
      <c r="C93" s="175" t="s">
        <v>136</v>
      </c>
      <c r="D93" s="176"/>
      <c r="E93" s="176">
        <v>3024000</v>
      </c>
      <c r="F93" s="176"/>
      <c r="G93" s="176"/>
      <c r="H93" s="176"/>
      <c r="I93" s="176"/>
      <c r="J93" s="176"/>
      <c r="K93" s="176"/>
      <c r="L93" s="177"/>
      <c r="M93" s="178"/>
      <c r="N93" s="174"/>
      <c r="O93" s="181"/>
      <c r="P93" s="180"/>
    </row>
    <row r="94" spans="1:16" s="157" customFormat="1" ht="42">
      <c r="A94" s="174" t="s">
        <v>137</v>
      </c>
      <c r="B94" s="175"/>
      <c r="C94" s="175" t="s">
        <v>138</v>
      </c>
      <c r="D94" s="176"/>
      <c r="E94" s="176">
        <v>4432500</v>
      </c>
      <c r="F94" s="176"/>
      <c r="G94" s="176"/>
      <c r="H94" s="176"/>
      <c r="I94" s="176"/>
      <c r="J94" s="176"/>
      <c r="K94" s="176"/>
      <c r="L94" s="177"/>
      <c r="M94" s="178"/>
      <c r="N94" s="174"/>
      <c r="O94" s="181"/>
      <c r="P94" s="180"/>
    </row>
    <row r="95" spans="1:16" s="186" customFormat="1" ht="63">
      <c r="A95" s="175" t="s">
        <v>139</v>
      </c>
      <c r="B95" s="182"/>
      <c r="C95" s="175" t="s">
        <v>140</v>
      </c>
      <c r="D95" s="183"/>
      <c r="E95" s="183">
        <v>3265800</v>
      </c>
      <c r="F95" s="183"/>
      <c r="G95" s="183"/>
      <c r="H95" s="183"/>
      <c r="I95" s="183"/>
      <c r="J95" s="183">
        <v>3265800</v>
      </c>
      <c r="K95" s="183"/>
      <c r="L95" s="184"/>
      <c r="M95" s="178" t="s">
        <v>54</v>
      </c>
      <c r="N95" s="182"/>
      <c r="O95" s="181"/>
      <c r="P95" s="185"/>
    </row>
    <row r="96" spans="1:16" s="157" customFormat="1" ht="23.25">
      <c r="A96" s="174" t="s">
        <v>141</v>
      </c>
      <c r="B96" s="174"/>
      <c r="C96" s="174"/>
      <c r="D96" s="176"/>
      <c r="E96" s="176">
        <v>1100000</v>
      </c>
      <c r="F96" s="176"/>
      <c r="G96" s="176"/>
      <c r="H96" s="176"/>
      <c r="I96" s="176"/>
      <c r="J96" s="176">
        <v>1100000</v>
      </c>
      <c r="K96" s="176"/>
      <c r="L96" s="177"/>
      <c r="M96" s="178" t="s">
        <v>142</v>
      </c>
      <c r="N96" s="174"/>
      <c r="O96" s="181"/>
      <c r="P96" s="167"/>
    </row>
    <row r="97" spans="1:16" s="157" customFormat="1" ht="23.25">
      <c r="A97" s="174" t="s">
        <v>143</v>
      </c>
      <c r="B97" s="175"/>
      <c r="C97" s="174"/>
      <c r="D97" s="176"/>
      <c r="E97" s="176">
        <v>2165800</v>
      </c>
      <c r="F97" s="176"/>
      <c r="G97" s="176"/>
      <c r="H97" s="176"/>
      <c r="I97" s="176"/>
      <c r="J97" s="176">
        <v>2165800</v>
      </c>
      <c r="K97" s="176"/>
      <c r="L97" s="177"/>
      <c r="M97" s="178"/>
      <c r="N97" s="174"/>
      <c r="O97" s="181"/>
      <c r="P97" s="167"/>
    </row>
    <row r="98" spans="1:16" s="157" customFormat="1" ht="42">
      <c r="A98" s="175" t="s">
        <v>144</v>
      </c>
      <c r="B98" s="175"/>
      <c r="C98" s="174"/>
      <c r="D98" s="176"/>
      <c r="E98" s="176">
        <v>285800</v>
      </c>
      <c r="F98" s="176"/>
      <c r="G98" s="176"/>
      <c r="H98" s="176"/>
      <c r="I98" s="176"/>
      <c r="J98" s="176">
        <v>285800</v>
      </c>
      <c r="K98" s="176"/>
      <c r="L98" s="177"/>
      <c r="M98" s="178" t="s">
        <v>145</v>
      </c>
      <c r="N98" s="174"/>
      <c r="O98" s="181"/>
      <c r="P98" s="167"/>
    </row>
    <row r="99" spans="1:16" s="157" customFormat="1" ht="23.25">
      <c r="A99" s="174" t="s">
        <v>146</v>
      </c>
      <c r="B99" s="174"/>
      <c r="C99" s="174"/>
      <c r="D99" s="176"/>
      <c r="E99" s="176">
        <v>1700000</v>
      </c>
      <c r="F99" s="176"/>
      <c r="G99" s="176"/>
      <c r="H99" s="176"/>
      <c r="I99" s="176"/>
      <c r="J99" s="176">
        <v>1700000</v>
      </c>
      <c r="K99" s="176"/>
      <c r="L99" s="177"/>
      <c r="M99" s="178" t="s">
        <v>54</v>
      </c>
      <c r="N99" s="174"/>
      <c r="O99" s="181"/>
      <c r="P99" s="167"/>
    </row>
    <row r="100" spans="1:16" s="157" customFormat="1" ht="71.25" customHeight="1">
      <c r="A100" s="187" t="s">
        <v>147</v>
      </c>
      <c r="B100" s="187"/>
      <c r="C100" s="187"/>
      <c r="D100" s="188"/>
      <c r="E100" s="188">
        <v>180000</v>
      </c>
      <c r="F100" s="188"/>
      <c r="G100" s="188"/>
      <c r="H100" s="188"/>
      <c r="I100" s="188"/>
      <c r="J100" s="188">
        <v>180000</v>
      </c>
      <c r="K100" s="188"/>
      <c r="L100" s="189"/>
      <c r="M100" s="190" t="s">
        <v>119</v>
      </c>
      <c r="N100" s="187"/>
      <c r="O100" s="191"/>
      <c r="P100" s="167"/>
    </row>
    <row r="101" spans="1:16" s="157" customFormat="1" ht="23.25">
      <c r="A101" s="192" t="s">
        <v>148</v>
      </c>
      <c r="B101" s="193"/>
      <c r="C101" s="193"/>
      <c r="D101" s="194"/>
      <c r="E101" s="194">
        <v>657200</v>
      </c>
      <c r="F101" s="194"/>
      <c r="G101" s="194"/>
      <c r="H101" s="194"/>
      <c r="I101" s="194"/>
      <c r="J101" s="194">
        <v>657200</v>
      </c>
      <c r="K101" s="194"/>
      <c r="L101" s="195"/>
      <c r="M101" s="196" t="s">
        <v>57</v>
      </c>
      <c r="N101" s="197"/>
      <c r="O101" s="198"/>
      <c r="P101" s="167"/>
    </row>
    <row r="102" spans="1:16" s="157" customFormat="1" ht="23.25">
      <c r="A102" s="175" t="s">
        <v>149</v>
      </c>
      <c r="B102" s="193"/>
      <c r="C102" s="193"/>
      <c r="D102" s="176"/>
      <c r="E102" s="176">
        <v>657200</v>
      </c>
      <c r="F102" s="176"/>
      <c r="G102" s="176"/>
      <c r="H102" s="176"/>
      <c r="I102" s="176"/>
      <c r="J102" s="176">
        <v>657200</v>
      </c>
      <c r="K102" s="176"/>
      <c r="L102" s="199"/>
      <c r="M102" s="178"/>
      <c r="N102" s="174"/>
      <c r="O102" s="181"/>
      <c r="P102" s="167"/>
    </row>
    <row r="103" spans="1:16" s="186" customFormat="1" ht="42">
      <c r="A103" s="175" t="s">
        <v>150</v>
      </c>
      <c r="B103" s="193"/>
      <c r="C103" s="193"/>
      <c r="D103" s="183"/>
      <c r="E103" s="183">
        <v>1800000</v>
      </c>
      <c r="F103" s="183"/>
      <c r="G103" s="183"/>
      <c r="H103" s="183"/>
      <c r="I103" s="183"/>
      <c r="J103" s="183">
        <v>1800000</v>
      </c>
      <c r="K103" s="183"/>
      <c r="L103" s="184"/>
      <c r="M103" s="178"/>
      <c r="N103" s="182"/>
      <c r="O103" s="181"/>
      <c r="P103" s="185"/>
    </row>
    <row r="104" spans="1:16" s="157" customFormat="1" ht="42">
      <c r="A104" s="174" t="s">
        <v>151</v>
      </c>
      <c r="B104" s="193"/>
      <c r="C104" s="193"/>
      <c r="D104" s="176"/>
      <c r="E104" s="176">
        <v>1800000</v>
      </c>
      <c r="F104" s="176"/>
      <c r="G104" s="176"/>
      <c r="H104" s="176"/>
      <c r="I104" s="176"/>
      <c r="J104" s="176">
        <v>1800000</v>
      </c>
      <c r="K104" s="176"/>
      <c r="L104" s="177"/>
      <c r="M104" s="178" t="s">
        <v>119</v>
      </c>
      <c r="N104" s="174"/>
      <c r="O104" s="181"/>
      <c r="P104" s="180"/>
    </row>
    <row r="105" spans="1:16" s="186" customFormat="1" ht="42">
      <c r="A105" s="175" t="s">
        <v>152</v>
      </c>
      <c r="B105" s="193"/>
      <c r="C105" s="193"/>
      <c r="D105" s="183"/>
      <c r="E105" s="183">
        <v>777400</v>
      </c>
      <c r="F105" s="183"/>
      <c r="G105" s="183"/>
      <c r="H105" s="183"/>
      <c r="I105" s="183"/>
      <c r="J105" s="183">
        <v>777400</v>
      </c>
      <c r="K105" s="183"/>
      <c r="L105" s="184"/>
      <c r="M105" s="178" t="s">
        <v>153</v>
      </c>
      <c r="N105" s="182"/>
      <c r="O105" s="181"/>
      <c r="P105" s="185"/>
    </row>
    <row r="106" spans="1:16" s="157" customFormat="1" ht="42">
      <c r="A106" s="174" t="s">
        <v>154</v>
      </c>
      <c r="B106" s="193"/>
      <c r="C106" s="193"/>
      <c r="D106" s="176"/>
      <c r="E106" s="176">
        <v>720000</v>
      </c>
      <c r="F106" s="176"/>
      <c r="G106" s="176"/>
      <c r="H106" s="176"/>
      <c r="I106" s="176"/>
      <c r="J106" s="176">
        <v>720000</v>
      </c>
      <c r="K106" s="176"/>
      <c r="L106" s="177"/>
      <c r="M106" s="178"/>
      <c r="N106" s="174"/>
      <c r="O106" s="181"/>
      <c r="P106" s="167"/>
    </row>
    <row r="107" spans="1:16" s="157" customFormat="1" ht="23.25">
      <c r="A107" s="175" t="s">
        <v>155</v>
      </c>
      <c r="B107" s="192"/>
      <c r="C107" s="192"/>
      <c r="D107" s="183"/>
      <c r="E107" s="183">
        <v>57400</v>
      </c>
      <c r="F107" s="183"/>
      <c r="G107" s="183"/>
      <c r="H107" s="183"/>
      <c r="I107" s="183"/>
      <c r="J107" s="183">
        <v>57400</v>
      </c>
      <c r="K107" s="183"/>
      <c r="L107" s="175"/>
      <c r="M107" s="178"/>
      <c r="N107" s="200"/>
      <c r="O107" s="201"/>
      <c r="P107" s="167"/>
    </row>
    <row r="108" spans="1:15" s="210" customFormat="1" ht="42">
      <c r="A108" s="202" t="s">
        <v>156</v>
      </c>
      <c r="B108" s="203"/>
      <c r="C108" s="204"/>
      <c r="D108" s="205">
        <f>SUM(E108:H108)</f>
        <v>15137300</v>
      </c>
      <c r="E108" s="205">
        <f>SUM(E109:E123)</f>
        <v>15137300</v>
      </c>
      <c r="F108" s="202"/>
      <c r="G108" s="202"/>
      <c r="H108" s="202"/>
      <c r="I108" s="205">
        <f>SUM(J108:L108)</f>
        <v>15137300</v>
      </c>
      <c r="J108" s="206">
        <f>SUM(J109:J123)</f>
        <v>10012300</v>
      </c>
      <c r="K108" s="206">
        <f>SUM(K109:K123)</f>
        <v>5125000</v>
      </c>
      <c r="L108" s="202"/>
      <c r="M108" s="207"/>
      <c r="N108" s="208" t="s">
        <v>127</v>
      </c>
      <c r="O108" s="209" t="s">
        <v>72</v>
      </c>
    </row>
    <row r="109" spans="1:15" s="219" customFormat="1" ht="63">
      <c r="A109" s="211" t="s">
        <v>157</v>
      </c>
      <c r="B109" s="212" t="s">
        <v>158</v>
      </c>
      <c r="C109" s="213"/>
      <c r="D109" s="214"/>
      <c r="E109" s="215">
        <v>410000</v>
      </c>
      <c r="F109" s="212"/>
      <c r="G109" s="212"/>
      <c r="H109" s="212"/>
      <c r="I109" s="212"/>
      <c r="J109" s="216">
        <v>410000</v>
      </c>
      <c r="K109" s="212"/>
      <c r="L109" s="212"/>
      <c r="M109" s="217">
        <v>1</v>
      </c>
      <c r="N109" s="218"/>
      <c r="O109" s="218"/>
    </row>
    <row r="110" spans="1:15" s="219" customFormat="1" ht="84">
      <c r="A110" s="220"/>
      <c r="B110" s="212" t="s">
        <v>159</v>
      </c>
      <c r="C110" s="212" t="s">
        <v>160</v>
      </c>
      <c r="D110" s="214"/>
      <c r="E110" s="215"/>
      <c r="F110" s="212"/>
      <c r="G110" s="212"/>
      <c r="H110" s="212"/>
      <c r="I110" s="212"/>
      <c r="J110" s="216"/>
      <c r="K110" s="212"/>
      <c r="L110" s="212"/>
      <c r="M110" s="217"/>
      <c r="N110" s="212"/>
      <c r="O110" s="212"/>
    </row>
    <row r="111" spans="1:15" s="219" customFormat="1" ht="42">
      <c r="A111" s="211" t="s">
        <v>161</v>
      </c>
      <c r="B111" s="212" t="s">
        <v>162</v>
      </c>
      <c r="C111" s="212" t="s">
        <v>163</v>
      </c>
      <c r="D111" s="214"/>
      <c r="E111" s="215">
        <v>2045600</v>
      </c>
      <c r="F111" s="212"/>
      <c r="G111" s="212"/>
      <c r="H111" s="212"/>
      <c r="I111" s="212"/>
      <c r="J111" s="216">
        <v>2045600</v>
      </c>
      <c r="K111" s="212"/>
      <c r="L111" s="212"/>
      <c r="M111" s="217">
        <v>2</v>
      </c>
      <c r="N111" s="212"/>
      <c r="O111" s="212"/>
    </row>
    <row r="112" spans="1:15" s="219" customFormat="1" ht="42">
      <c r="A112" s="220"/>
      <c r="B112" s="212" t="s">
        <v>164</v>
      </c>
      <c r="C112" s="221"/>
      <c r="D112" s="214"/>
      <c r="E112" s="215"/>
      <c r="F112" s="212"/>
      <c r="G112" s="212"/>
      <c r="H112" s="212"/>
      <c r="I112" s="212"/>
      <c r="J112" s="216"/>
      <c r="K112" s="212"/>
      <c r="L112" s="212"/>
      <c r="M112" s="217"/>
      <c r="N112" s="212"/>
      <c r="O112" s="212"/>
    </row>
    <row r="113" spans="1:15" s="219" customFormat="1" ht="42">
      <c r="A113" s="211" t="s">
        <v>165</v>
      </c>
      <c r="B113" s="222" t="s">
        <v>166</v>
      </c>
      <c r="C113" s="212" t="s">
        <v>167</v>
      </c>
      <c r="D113" s="214"/>
      <c r="E113" s="215">
        <v>750000</v>
      </c>
      <c r="F113" s="212"/>
      <c r="G113" s="212"/>
      <c r="H113" s="212"/>
      <c r="I113" s="212"/>
      <c r="J113" s="216">
        <v>750000</v>
      </c>
      <c r="K113" s="212"/>
      <c r="L113" s="212"/>
      <c r="M113" s="217">
        <v>2</v>
      </c>
      <c r="N113" s="212"/>
      <c r="O113" s="212"/>
    </row>
    <row r="114" spans="1:15" s="219" customFormat="1" ht="21">
      <c r="A114" s="1301" t="s">
        <v>168</v>
      </c>
      <c r="B114" s="1302"/>
      <c r="C114" s="1303"/>
      <c r="D114" s="214"/>
      <c r="E114" s="215"/>
      <c r="F114" s="212"/>
      <c r="G114" s="212"/>
      <c r="H114" s="212"/>
      <c r="I114" s="212"/>
      <c r="J114" s="216"/>
      <c r="K114" s="212"/>
      <c r="L114" s="212"/>
      <c r="M114" s="217"/>
      <c r="N114" s="212"/>
      <c r="O114" s="212"/>
    </row>
    <row r="115" spans="1:15" s="219" customFormat="1" ht="42">
      <c r="A115" s="223" t="s">
        <v>169</v>
      </c>
      <c r="B115" s="224" t="s">
        <v>170</v>
      </c>
      <c r="C115" s="224" t="s">
        <v>171</v>
      </c>
      <c r="D115" s="214"/>
      <c r="E115" s="215">
        <v>597600</v>
      </c>
      <c r="F115" s="212"/>
      <c r="G115" s="212"/>
      <c r="H115" s="212"/>
      <c r="I115" s="212"/>
      <c r="J115" s="216">
        <v>597600</v>
      </c>
      <c r="K115" s="212"/>
      <c r="L115" s="212"/>
      <c r="M115" s="217">
        <v>1</v>
      </c>
      <c r="N115" s="212"/>
      <c r="O115" s="212"/>
    </row>
    <row r="116" spans="1:15" s="219" customFormat="1" ht="42">
      <c r="A116" s="211" t="s">
        <v>172</v>
      </c>
      <c r="B116" s="212" t="s">
        <v>173</v>
      </c>
      <c r="C116" s="212" t="s">
        <v>174</v>
      </c>
      <c r="D116" s="214"/>
      <c r="E116" s="215">
        <v>6505900</v>
      </c>
      <c r="F116" s="212"/>
      <c r="G116" s="212"/>
      <c r="H116" s="212"/>
      <c r="I116" s="212"/>
      <c r="J116" s="216">
        <v>2505900</v>
      </c>
      <c r="K116" s="216">
        <v>4000000</v>
      </c>
      <c r="L116" s="212"/>
      <c r="M116" s="217">
        <v>1</v>
      </c>
      <c r="N116" s="212"/>
      <c r="O116" s="212"/>
    </row>
    <row r="117" spans="1:15" s="219" customFormat="1" ht="42">
      <c r="A117" s="220"/>
      <c r="B117" s="221"/>
      <c r="C117" s="212" t="s">
        <v>175</v>
      </c>
      <c r="D117" s="214"/>
      <c r="E117" s="214"/>
      <c r="F117" s="212"/>
      <c r="G117" s="212"/>
      <c r="H117" s="212"/>
      <c r="I117" s="212"/>
      <c r="J117" s="216"/>
      <c r="K117" s="212"/>
      <c r="L117" s="212"/>
      <c r="M117" s="217"/>
      <c r="N117" s="212"/>
      <c r="O117" s="212"/>
    </row>
    <row r="118" spans="1:15" s="219" customFormat="1" ht="63">
      <c r="A118" s="225" t="s">
        <v>176</v>
      </c>
      <c r="B118" s="224" t="s">
        <v>177</v>
      </c>
      <c r="C118" s="224" t="s">
        <v>178</v>
      </c>
      <c r="D118" s="214"/>
      <c r="E118" s="215">
        <v>1238600</v>
      </c>
      <c r="F118" s="212"/>
      <c r="G118" s="212"/>
      <c r="H118" s="212"/>
      <c r="I118" s="212"/>
      <c r="J118" s="216">
        <v>113600</v>
      </c>
      <c r="K118" s="216">
        <v>1125000</v>
      </c>
      <c r="L118" s="212"/>
      <c r="M118" s="217">
        <v>1</v>
      </c>
      <c r="N118" s="212"/>
      <c r="O118" s="212"/>
    </row>
    <row r="119" spans="1:15" s="219" customFormat="1" ht="42">
      <c r="A119" s="226"/>
      <c r="B119" s="224"/>
      <c r="C119" s="224" t="s">
        <v>179</v>
      </c>
      <c r="D119" s="214"/>
      <c r="E119" s="215"/>
      <c r="F119" s="212"/>
      <c r="G119" s="212"/>
      <c r="H119" s="212"/>
      <c r="I119" s="212"/>
      <c r="J119" s="216"/>
      <c r="K119" s="212"/>
      <c r="L119" s="212"/>
      <c r="M119" s="217"/>
      <c r="N119" s="212"/>
      <c r="O119" s="212"/>
    </row>
    <row r="120" spans="1:15" s="219" customFormat="1" ht="42">
      <c r="A120" s="225" t="s">
        <v>180</v>
      </c>
      <c r="B120" s="224" t="s">
        <v>181</v>
      </c>
      <c r="C120" s="224" t="s">
        <v>182</v>
      </c>
      <c r="D120" s="214"/>
      <c r="E120" s="215">
        <v>3330000</v>
      </c>
      <c r="F120" s="212"/>
      <c r="G120" s="212"/>
      <c r="H120" s="212"/>
      <c r="I120" s="212"/>
      <c r="J120" s="216">
        <v>3330000</v>
      </c>
      <c r="K120" s="212"/>
      <c r="L120" s="212"/>
      <c r="M120" s="217">
        <v>3</v>
      </c>
      <c r="N120" s="212"/>
      <c r="O120" s="212"/>
    </row>
    <row r="121" spans="1:15" s="219" customFormat="1" ht="42">
      <c r="A121" s="224"/>
      <c r="B121" s="224"/>
      <c r="C121" s="224" t="s">
        <v>183</v>
      </c>
      <c r="D121" s="214"/>
      <c r="E121" s="215"/>
      <c r="F121" s="212"/>
      <c r="G121" s="212"/>
      <c r="H121" s="212"/>
      <c r="I121" s="212"/>
      <c r="J121" s="216"/>
      <c r="K121" s="212"/>
      <c r="L121" s="212"/>
      <c r="M121" s="217"/>
      <c r="N121" s="212"/>
      <c r="O121" s="212"/>
    </row>
    <row r="122" spans="1:15" s="219" customFormat="1" ht="63">
      <c r="A122" s="225" t="s">
        <v>184</v>
      </c>
      <c r="B122" s="224" t="s">
        <v>185</v>
      </c>
      <c r="C122" s="224" t="s">
        <v>186</v>
      </c>
      <c r="D122" s="214"/>
      <c r="E122" s="215">
        <v>259600</v>
      </c>
      <c r="F122" s="212"/>
      <c r="G122" s="212"/>
      <c r="H122" s="212"/>
      <c r="I122" s="212"/>
      <c r="J122" s="216">
        <v>259600</v>
      </c>
      <c r="K122" s="212"/>
      <c r="L122" s="212"/>
      <c r="M122" s="217">
        <v>1</v>
      </c>
      <c r="N122" s="212"/>
      <c r="O122" s="212"/>
    </row>
    <row r="123" spans="1:15" s="219" customFormat="1" ht="63">
      <c r="A123" s="227"/>
      <c r="B123" s="224" t="s">
        <v>187</v>
      </c>
      <c r="C123" s="224" t="s">
        <v>188</v>
      </c>
      <c r="D123" s="214"/>
      <c r="E123" s="214"/>
      <c r="F123" s="212"/>
      <c r="G123" s="212"/>
      <c r="H123" s="212"/>
      <c r="I123" s="212"/>
      <c r="J123" s="216"/>
      <c r="K123" s="212"/>
      <c r="L123" s="212"/>
      <c r="M123" s="217"/>
      <c r="N123" s="228"/>
      <c r="O123" s="228"/>
    </row>
    <row r="124" spans="1:16" s="157" customFormat="1" ht="21">
      <c r="A124" s="229" t="s">
        <v>189</v>
      </c>
      <c r="B124" s="230"/>
      <c r="C124" s="230"/>
      <c r="D124" s="231">
        <v>4499400</v>
      </c>
      <c r="E124" s="231">
        <f>E125+E126+E127+E128</f>
        <v>4499400</v>
      </c>
      <c r="F124" s="231"/>
      <c r="G124" s="231"/>
      <c r="H124" s="231"/>
      <c r="I124" s="231">
        <f>SUM(J124:L124)</f>
        <v>4499400</v>
      </c>
      <c r="J124" s="231">
        <f>J125+J126+J127+J128+T128</f>
        <v>4499400</v>
      </c>
      <c r="K124" s="232"/>
      <c r="L124" s="233"/>
      <c r="M124" s="234"/>
      <c r="N124" s="208" t="s">
        <v>127</v>
      </c>
      <c r="O124" s="209" t="s">
        <v>72</v>
      </c>
      <c r="P124" s="167"/>
    </row>
    <row r="125" spans="1:16" s="186" customFormat="1" ht="105">
      <c r="A125" s="175" t="s">
        <v>190</v>
      </c>
      <c r="B125" s="175" t="s">
        <v>191</v>
      </c>
      <c r="C125" s="175" t="s">
        <v>192</v>
      </c>
      <c r="D125" s="183"/>
      <c r="E125" s="183">
        <v>2500000</v>
      </c>
      <c r="F125" s="183"/>
      <c r="G125" s="183"/>
      <c r="H125" s="183"/>
      <c r="I125" s="183"/>
      <c r="J125" s="183">
        <v>2500000</v>
      </c>
      <c r="K125" s="183"/>
      <c r="L125" s="184"/>
      <c r="M125" s="178" t="s">
        <v>145</v>
      </c>
      <c r="N125" s="235"/>
      <c r="O125" s="236"/>
      <c r="P125" s="185"/>
    </row>
    <row r="126" spans="1:16" s="186" customFormat="1" ht="84">
      <c r="A126" s="237" t="s">
        <v>193</v>
      </c>
      <c r="B126" s="175" t="s">
        <v>194</v>
      </c>
      <c r="C126" s="237" t="s">
        <v>195</v>
      </c>
      <c r="D126" s="183"/>
      <c r="E126" s="183">
        <v>619400</v>
      </c>
      <c r="F126" s="183"/>
      <c r="G126" s="183"/>
      <c r="H126" s="183"/>
      <c r="I126" s="183"/>
      <c r="J126" s="183">
        <v>619400</v>
      </c>
      <c r="K126" s="183"/>
      <c r="L126" s="184"/>
      <c r="M126" s="178" t="s">
        <v>57</v>
      </c>
      <c r="N126" s="182"/>
      <c r="O126" s="181"/>
      <c r="P126" s="185"/>
    </row>
    <row r="127" spans="1:16" s="186" customFormat="1" ht="84">
      <c r="A127" s="237" t="s">
        <v>196</v>
      </c>
      <c r="B127" s="175" t="s">
        <v>197</v>
      </c>
      <c r="C127" s="175" t="s">
        <v>198</v>
      </c>
      <c r="D127" s="183"/>
      <c r="E127" s="183">
        <v>1200000</v>
      </c>
      <c r="F127" s="183"/>
      <c r="G127" s="183"/>
      <c r="H127" s="183"/>
      <c r="I127" s="183"/>
      <c r="J127" s="183">
        <v>1200000</v>
      </c>
      <c r="K127" s="183"/>
      <c r="L127" s="184"/>
      <c r="M127" s="178" t="s">
        <v>54</v>
      </c>
      <c r="N127" s="182"/>
      <c r="O127" s="181"/>
      <c r="P127" s="185"/>
    </row>
    <row r="128" spans="1:16" s="186" customFormat="1" ht="63">
      <c r="A128" s="237" t="s">
        <v>199</v>
      </c>
      <c r="B128" s="237" t="s">
        <v>200</v>
      </c>
      <c r="C128" s="175" t="s">
        <v>201</v>
      </c>
      <c r="D128" s="183"/>
      <c r="E128" s="183">
        <v>180000</v>
      </c>
      <c r="F128" s="183"/>
      <c r="G128" s="183"/>
      <c r="H128" s="183"/>
      <c r="I128" s="183"/>
      <c r="J128" s="183">
        <v>180000</v>
      </c>
      <c r="K128" s="183"/>
      <c r="L128" s="184"/>
      <c r="M128" s="178" t="s">
        <v>57</v>
      </c>
      <c r="N128" s="182"/>
      <c r="O128" s="181"/>
      <c r="P128" s="185"/>
    </row>
    <row r="129" spans="1:15" s="210" customFormat="1" ht="42">
      <c r="A129" s="202" t="s">
        <v>202</v>
      </c>
      <c r="B129" s="203"/>
      <c r="C129" s="204"/>
      <c r="D129" s="205">
        <f>SUM(E129:H129)</f>
        <v>3156400</v>
      </c>
      <c r="E129" s="205">
        <f>SUM(E130:E139)</f>
        <v>3156400</v>
      </c>
      <c r="F129" s="202"/>
      <c r="G129" s="202"/>
      <c r="H129" s="202"/>
      <c r="I129" s="205">
        <f>SUM(J129:L129)</f>
        <v>3156400</v>
      </c>
      <c r="J129" s="238">
        <f>SUM(J130:J139)</f>
        <v>3156400</v>
      </c>
      <c r="K129" s="202"/>
      <c r="L129" s="202"/>
      <c r="M129" s="207"/>
      <c r="N129" s="202" t="s">
        <v>127</v>
      </c>
      <c r="O129" s="202" t="s">
        <v>72</v>
      </c>
    </row>
    <row r="130" spans="1:15" s="210" customFormat="1" ht="42">
      <c r="A130" s="239" t="s">
        <v>203</v>
      </c>
      <c r="B130" s="239"/>
      <c r="C130" s="240"/>
      <c r="D130" s="214"/>
      <c r="E130" s="241">
        <v>305000</v>
      </c>
      <c r="F130" s="214"/>
      <c r="G130" s="214"/>
      <c r="H130" s="214"/>
      <c r="I130" s="214"/>
      <c r="J130" s="241">
        <v>305000</v>
      </c>
      <c r="K130" s="214"/>
      <c r="L130" s="214"/>
      <c r="M130" s="242">
        <v>1</v>
      </c>
      <c r="N130" s="214"/>
      <c r="O130" s="220"/>
    </row>
    <row r="131" spans="1:15" s="210" customFormat="1" ht="63">
      <c r="A131" s="214"/>
      <c r="B131" s="212" t="s">
        <v>204</v>
      </c>
      <c r="C131" s="212" t="s">
        <v>205</v>
      </c>
      <c r="D131" s="214"/>
      <c r="E131" s="241"/>
      <c r="F131" s="214"/>
      <c r="G131" s="214"/>
      <c r="H131" s="214"/>
      <c r="I131" s="214"/>
      <c r="J131" s="241"/>
      <c r="K131" s="214"/>
      <c r="L131" s="214"/>
      <c r="M131" s="242"/>
      <c r="N131" s="214"/>
      <c r="O131" s="214"/>
    </row>
    <row r="132" spans="1:15" s="219" customFormat="1" ht="42">
      <c r="A132" s="243"/>
      <c r="B132" s="212" t="s">
        <v>206</v>
      </c>
      <c r="C132" s="212"/>
      <c r="D132" s="214"/>
      <c r="E132" s="241"/>
      <c r="F132" s="212"/>
      <c r="G132" s="212"/>
      <c r="H132" s="212"/>
      <c r="I132" s="212"/>
      <c r="J132" s="244"/>
      <c r="K132" s="212"/>
      <c r="L132" s="212"/>
      <c r="M132" s="217"/>
      <c r="N132" s="212"/>
      <c r="O132" s="212"/>
    </row>
    <row r="133" spans="1:15" s="219" customFormat="1" ht="84">
      <c r="A133" s="245" t="s">
        <v>207</v>
      </c>
      <c r="B133" s="212" t="s">
        <v>208</v>
      </c>
      <c r="C133" s="212" t="s">
        <v>209</v>
      </c>
      <c r="D133" s="214"/>
      <c r="E133" s="241">
        <v>611400</v>
      </c>
      <c r="F133" s="212"/>
      <c r="G133" s="212"/>
      <c r="H133" s="212"/>
      <c r="I133" s="212"/>
      <c r="J133" s="244">
        <v>611400</v>
      </c>
      <c r="K133" s="212"/>
      <c r="L133" s="212"/>
      <c r="M133" s="217">
        <v>1</v>
      </c>
      <c r="N133" s="212"/>
      <c r="O133" s="212"/>
    </row>
    <row r="134" spans="1:15" s="219" customFormat="1" ht="42">
      <c r="A134" s="245"/>
      <c r="B134" s="221"/>
      <c r="C134" s="212" t="s">
        <v>210</v>
      </c>
      <c r="D134" s="214"/>
      <c r="E134" s="241"/>
      <c r="F134" s="212"/>
      <c r="G134" s="212"/>
      <c r="H134" s="212"/>
      <c r="I134" s="212"/>
      <c r="J134" s="244"/>
      <c r="K134" s="212"/>
      <c r="L134" s="212"/>
      <c r="M134" s="217"/>
      <c r="N134" s="212"/>
      <c r="O134" s="212"/>
    </row>
    <row r="135" spans="1:15" s="219" customFormat="1" ht="42">
      <c r="A135" s="245" t="s">
        <v>211</v>
      </c>
      <c r="B135" s="220"/>
      <c r="C135" s="220"/>
      <c r="D135" s="214"/>
      <c r="E135" s="241">
        <v>1580000</v>
      </c>
      <c r="F135" s="212"/>
      <c r="G135" s="212"/>
      <c r="H135" s="212"/>
      <c r="I135" s="212"/>
      <c r="J135" s="244">
        <v>1580000</v>
      </c>
      <c r="K135" s="212"/>
      <c r="L135" s="212"/>
      <c r="M135" s="217">
        <v>2</v>
      </c>
      <c r="N135" s="212"/>
      <c r="O135" s="212"/>
    </row>
    <row r="136" spans="1:15" s="219" customFormat="1" ht="42">
      <c r="A136" s="214"/>
      <c r="B136" s="212" t="s">
        <v>212</v>
      </c>
      <c r="C136" s="212" t="s">
        <v>213</v>
      </c>
      <c r="D136" s="214"/>
      <c r="E136" s="241"/>
      <c r="F136" s="212"/>
      <c r="G136" s="212"/>
      <c r="H136" s="212"/>
      <c r="I136" s="212"/>
      <c r="J136" s="244"/>
      <c r="K136" s="212"/>
      <c r="L136" s="212"/>
      <c r="M136" s="217"/>
      <c r="N136" s="212"/>
      <c r="O136" s="212"/>
    </row>
    <row r="137" spans="1:15" s="219" customFormat="1" ht="21">
      <c r="A137" s="245" t="s">
        <v>214</v>
      </c>
      <c r="B137" s="214"/>
      <c r="C137" s="214"/>
      <c r="D137" s="214"/>
      <c r="E137" s="241">
        <v>660000</v>
      </c>
      <c r="F137" s="212"/>
      <c r="G137" s="212"/>
      <c r="H137" s="212"/>
      <c r="I137" s="212"/>
      <c r="J137" s="244">
        <v>660000</v>
      </c>
      <c r="K137" s="212"/>
      <c r="L137" s="212"/>
      <c r="M137" s="217">
        <v>3</v>
      </c>
      <c r="N137" s="212"/>
      <c r="O137" s="212"/>
    </row>
    <row r="138" spans="1:15" s="219" customFormat="1" ht="42">
      <c r="A138" s="212" t="s">
        <v>215</v>
      </c>
      <c r="B138" s="212" t="s">
        <v>216</v>
      </c>
      <c r="C138" s="212" t="s">
        <v>216</v>
      </c>
      <c r="D138" s="214"/>
      <c r="E138" s="241"/>
      <c r="F138" s="212"/>
      <c r="G138" s="212"/>
      <c r="H138" s="212"/>
      <c r="I138" s="212"/>
      <c r="J138" s="244"/>
      <c r="K138" s="212"/>
      <c r="L138" s="212"/>
      <c r="M138" s="217"/>
      <c r="N138" s="212"/>
      <c r="O138" s="212"/>
    </row>
    <row r="139" spans="1:15" s="219" customFormat="1" ht="21">
      <c r="A139" s="212"/>
      <c r="B139" s="212" t="s">
        <v>217</v>
      </c>
      <c r="C139" s="212" t="s">
        <v>218</v>
      </c>
      <c r="D139" s="214"/>
      <c r="E139" s="241"/>
      <c r="F139" s="212"/>
      <c r="G139" s="212"/>
      <c r="H139" s="212"/>
      <c r="I139" s="212"/>
      <c r="J139" s="244"/>
      <c r="K139" s="212"/>
      <c r="L139" s="212"/>
      <c r="M139" s="217"/>
      <c r="N139" s="228"/>
      <c r="O139" s="228"/>
    </row>
    <row r="140" spans="1:18" s="250" customFormat="1" ht="21">
      <c r="A140" s="246" t="s">
        <v>219</v>
      </c>
      <c r="B140" s="247"/>
      <c r="C140" s="247"/>
      <c r="D140" s="247"/>
      <c r="E140" s="248">
        <f>SUM(E141:E158)</f>
        <v>43985000</v>
      </c>
      <c r="F140" s="248">
        <f aca="true" t="shared" si="5" ref="F140:L140">SUM(F141:F158)</f>
        <v>0</v>
      </c>
      <c r="G140" s="248">
        <f t="shared" si="5"/>
        <v>0</v>
      </c>
      <c r="H140" s="248">
        <f t="shared" si="5"/>
        <v>0</v>
      </c>
      <c r="I140" s="248">
        <f t="shared" si="5"/>
        <v>43985000</v>
      </c>
      <c r="J140" s="248">
        <f>SUM(J141:J158)</f>
        <v>32740000</v>
      </c>
      <c r="K140" s="248">
        <f t="shared" si="5"/>
        <v>9619000</v>
      </c>
      <c r="L140" s="248">
        <f t="shared" si="5"/>
        <v>1626000</v>
      </c>
      <c r="M140" s="249"/>
      <c r="N140" s="208" t="s">
        <v>127</v>
      </c>
      <c r="O140" s="209" t="s">
        <v>72</v>
      </c>
      <c r="Q140" s="251"/>
      <c r="R140" s="252"/>
    </row>
    <row r="141" spans="1:16" s="186" customFormat="1" ht="147">
      <c r="A141" s="175" t="s">
        <v>220</v>
      </c>
      <c r="B141" s="175" t="s">
        <v>221</v>
      </c>
      <c r="C141" s="253" t="s">
        <v>222</v>
      </c>
      <c r="D141" s="183"/>
      <c r="E141" s="183">
        <v>11961000</v>
      </c>
      <c r="F141" s="183"/>
      <c r="G141" s="183"/>
      <c r="H141" s="183"/>
      <c r="I141" s="176">
        <f>J141+K141+L141</f>
        <v>11961000</v>
      </c>
      <c r="J141" s="176">
        <v>4500000</v>
      </c>
      <c r="K141" s="176">
        <v>7461000</v>
      </c>
      <c r="L141" s="199"/>
      <c r="M141" s="178" t="s">
        <v>119</v>
      </c>
      <c r="N141" s="197"/>
      <c r="O141" s="198"/>
      <c r="P141" s="185"/>
    </row>
    <row r="142" spans="1:16" s="157" customFormat="1" ht="84">
      <c r="A142" s="175" t="s">
        <v>223</v>
      </c>
      <c r="B142" s="175" t="s">
        <v>224</v>
      </c>
      <c r="C142" s="175" t="s">
        <v>225</v>
      </c>
      <c r="D142" s="183"/>
      <c r="E142" s="183">
        <f>4500000</f>
        <v>4500000</v>
      </c>
      <c r="F142" s="183"/>
      <c r="G142" s="183"/>
      <c r="H142" s="183"/>
      <c r="I142" s="176">
        <f>E142</f>
        <v>4500000</v>
      </c>
      <c r="J142" s="176">
        <f>I142-K142-L142</f>
        <v>4500000</v>
      </c>
      <c r="K142" s="176"/>
      <c r="L142" s="199"/>
      <c r="M142" s="178" t="s">
        <v>119</v>
      </c>
      <c r="N142" s="174"/>
      <c r="O142" s="181"/>
      <c r="P142" s="167"/>
    </row>
    <row r="143" spans="1:18" s="263" customFormat="1" ht="84">
      <c r="A143" s="254" t="s">
        <v>226</v>
      </c>
      <c r="B143" s="254" t="s">
        <v>227</v>
      </c>
      <c r="C143" s="254" t="s">
        <v>228</v>
      </c>
      <c r="D143" s="255"/>
      <c r="E143" s="183">
        <f>I143</f>
        <v>7800000</v>
      </c>
      <c r="F143" s="255"/>
      <c r="G143" s="255"/>
      <c r="H143" s="255"/>
      <c r="I143" s="256">
        <f>J143+L143</f>
        <v>7800000</v>
      </c>
      <c r="J143" s="257">
        <v>6574000</v>
      </c>
      <c r="K143" s="256"/>
      <c r="L143" s="256">
        <v>1226000</v>
      </c>
      <c r="M143" s="258" t="s">
        <v>119</v>
      </c>
      <c r="N143" s="259"/>
      <c r="O143" s="181"/>
      <c r="P143" s="260"/>
      <c r="Q143" s="261"/>
      <c r="R143" s="262"/>
    </row>
    <row r="144" spans="1:18" s="263" customFormat="1" ht="42">
      <c r="A144" s="254" t="s">
        <v>229</v>
      </c>
      <c r="B144" s="254" t="s">
        <v>230</v>
      </c>
      <c r="C144" s="254" t="s">
        <v>231</v>
      </c>
      <c r="D144" s="255"/>
      <c r="E144" s="256">
        <f>I144</f>
        <v>1500000</v>
      </c>
      <c r="F144" s="255"/>
      <c r="G144" s="255"/>
      <c r="H144" s="255"/>
      <c r="I144" s="256">
        <f>J144+L144</f>
        <v>1500000</v>
      </c>
      <c r="J144" s="257">
        <v>1500000</v>
      </c>
      <c r="K144" s="256"/>
      <c r="L144" s="256"/>
      <c r="M144" s="258" t="s">
        <v>119</v>
      </c>
      <c r="N144" s="259"/>
      <c r="O144" s="181"/>
      <c r="P144" s="260"/>
      <c r="Q144" s="261"/>
      <c r="R144" s="262"/>
    </row>
    <row r="145" spans="1:18" s="250" customFormat="1" ht="23.25">
      <c r="A145" s="174" t="s">
        <v>232</v>
      </c>
      <c r="B145" s="264"/>
      <c r="C145" s="265"/>
      <c r="D145" s="265"/>
      <c r="E145" s="265"/>
      <c r="F145" s="265"/>
      <c r="G145" s="265"/>
      <c r="H145" s="265"/>
      <c r="I145" s="265"/>
      <c r="J145" s="177"/>
      <c r="K145" s="265"/>
      <c r="L145" s="265"/>
      <c r="M145" s="266"/>
      <c r="N145" s="267"/>
      <c r="O145" s="181"/>
      <c r="Q145" s="251"/>
      <c r="R145" s="252"/>
    </row>
    <row r="146" spans="1:18" s="250" customFormat="1" ht="42">
      <c r="A146" s="174" t="s">
        <v>233</v>
      </c>
      <c r="B146" s="174" t="s">
        <v>234</v>
      </c>
      <c r="C146" s="174" t="s">
        <v>235</v>
      </c>
      <c r="D146" s="176"/>
      <c r="E146" s="183">
        <f>I146</f>
        <v>952000</v>
      </c>
      <c r="F146" s="176"/>
      <c r="G146" s="176"/>
      <c r="H146" s="176"/>
      <c r="I146" s="183">
        <f>J146</f>
        <v>952000</v>
      </c>
      <c r="J146" s="268">
        <v>952000</v>
      </c>
      <c r="K146" s="176"/>
      <c r="L146" s="177"/>
      <c r="M146" s="178" t="s">
        <v>54</v>
      </c>
      <c r="N146" s="174"/>
      <c r="O146" s="181"/>
      <c r="P146" s="269"/>
      <c r="Q146" s="251"/>
      <c r="R146" s="252"/>
    </row>
    <row r="147" spans="1:18" s="157" customFormat="1" ht="63">
      <c r="A147" s="175" t="s">
        <v>236</v>
      </c>
      <c r="B147" s="175" t="s">
        <v>237</v>
      </c>
      <c r="C147" s="175" t="s">
        <v>238</v>
      </c>
      <c r="D147" s="176"/>
      <c r="E147" s="183">
        <f>I147</f>
        <v>492000</v>
      </c>
      <c r="F147" s="176"/>
      <c r="G147" s="176"/>
      <c r="H147" s="176"/>
      <c r="I147" s="183">
        <f>J147</f>
        <v>492000</v>
      </c>
      <c r="J147" s="268">
        <v>492000</v>
      </c>
      <c r="K147" s="176"/>
      <c r="L147" s="199"/>
      <c r="M147" s="178" t="s">
        <v>54</v>
      </c>
      <c r="N147" s="174"/>
      <c r="O147" s="181"/>
      <c r="P147" s="270"/>
      <c r="Q147" s="251"/>
      <c r="R147" s="252"/>
    </row>
    <row r="148" spans="1:16" s="157" customFormat="1" ht="63">
      <c r="A148" s="175" t="s">
        <v>239</v>
      </c>
      <c r="B148" s="175" t="s">
        <v>240</v>
      </c>
      <c r="C148" s="175" t="s">
        <v>241</v>
      </c>
      <c r="D148" s="176"/>
      <c r="E148" s="176">
        <v>9800000</v>
      </c>
      <c r="F148" s="176"/>
      <c r="G148" s="176"/>
      <c r="H148" s="176"/>
      <c r="I148" s="176">
        <f>E148</f>
        <v>9800000</v>
      </c>
      <c r="J148" s="176">
        <f>I148-K148-L148</f>
        <v>7642000</v>
      </c>
      <c r="K148" s="176">
        <v>2158000</v>
      </c>
      <c r="L148" s="199"/>
      <c r="M148" s="178" t="s">
        <v>57</v>
      </c>
      <c r="N148" s="174"/>
      <c r="O148" s="181"/>
      <c r="P148" s="167"/>
    </row>
    <row r="149" spans="1:18" s="250" customFormat="1" ht="23.25">
      <c r="A149" s="174" t="s">
        <v>242</v>
      </c>
      <c r="B149" s="264"/>
      <c r="C149" s="265"/>
      <c r="D149" s="265"/>
      <c r="E149" s="265"/>
      <c r="F149" s="265"/>
      <c r="G149" s="265"/>
      <c r="H149" s="265"/>
      <c r="I149" s="265"/>
      <c r="J149" s="177"/>
      <c r="K149" s="265"/>
      <c r="L149" s="265"/>
      <c r="M149" s="266"/>
      <c r="N149" s="267"/>
      <c r="O149" s="181"/>
      <c r="Q149" s="251"/>
      <c r="R149" s="252"/>
    </row>
    <row r="150" spans="1:18" s="186" customFormat="1" ht="84">
      <c r="A150" s="175" t="s">
        <v>243</v>
      </c>
      <c r="B150" s="175" t="s">
        <v>244</v>
      </c>
      <c r="C150" s="175" t="s">
        <v>245</v>
      </c>
      <c r="D150" s="183"/>
      <c r="E150" s="183">
        <f>I150</f>
        <v>840000</v>
      </c>
      <c r="F150" s="183"/>
      <c r="G150" s="183"/>
      <c r="H150" s="183"/>
      <c r="I150" s="176">
        <f>J150</f>
        <v>840000</v>
      </c>
      <c r="J150" s="268">
        <v>840000</v>
      </c>
      <c r="K150" s="183"/>
      <c r="L150" s="184"/>
      <c r="M150" s="178" t="s">
        <v>42</v>
      </c>
      <c r="N150" s="182"/>
      <c r="O150" s="181"/>
      <c r="P150" s="271"/>
      <c r="Q150" s="251"/>
      <c r="R150" s="252"/>
    </row>
    <row r="151" spans="1:18" s="157" customFormat="1" ht="42">
      <c r="A151" s="174" t="s">
        <v>246</v>
      </c>
      <c r="B151" s="175" t="s">
        <v>247</v>
      </c>
      <c r="C151" s="175" t="s">
        <v>248</v>
      </c>
      <c r="D151" s="176"/>
      <c r="E151" s="183">
        <f aca="true" t="shared" si="6" ref="E151:E158">I151</f>
        <v>1000000</v>
      </c>
      <c r="F151" s="176"/>
      <c r="G151" s="176"/>
      <c r="H151" s="176"/>
      <c r="I151" s="176">
        <f>J151</f>
        <v>1000000</v>
      </c>
      <c r="J151" s="268">
        <v>1000000</v>
      </c>
      <c r="K151" s="176"/>
      <c r="L151" s="177"/>
      <c r="M151" s="178" t="s">
        <v>42</v>
      </c>
      <c r="N151" s="174"/>
      <c r="O151" s="181"/>
      <c r="P151" s="270"/>
      <c r="Q151" s="251"/>
      <c r="R151" s="252"/>
    </row>
    <row r="152" spans="1:18" s="157" customFormat="1" ht="63">
      <c r="A152" s="187" t="s">
        <v>249</v>
      </c>
      <c r="B152" s="272" t="s">
        <v>250</v>
      </c>
      <c r="C152" s="272" t="s">
        <v>251</v>
      </c>
      <c r="D152" s="188"/>
      <c r="E152" s="273">
        <f t="shared" si="6"/>
        <v>2000000</v>
      </c>
      <c r="F152" s="188"/>
      <c r="G152" s="188"/>
      <c r="H152" s="188"/>
      <c r="I152" s="188">
        <f>J152</f>
        <v>2000000</v>
      </c>
      <c r="J152" s="274">
        <v>2000000</v>
      </c>
      <c r="K152" s="188"/>
      <c r="L152" s="275"/>
      <c r="M152" s="190" t="s">
        <v>42</v>
      </c>
      <c r="N152" s="187"/>
      <c r="O152" s="191"/>
      <c r="P152" s="270"/>
      <c r="Q152" s="251"/>
      <c r="R152" s="252"/>
    </row>
    <row r="153" spans="1:18" s="157" customFormat="1" ht="42">
      <c r="A153" s="197" t="s">
        <v>252</v>
      </c>
      <c r="B153" s="192" t="s">
        <v>253</v>
      </c>
      <c r="C153" s="192" t="s">
        <v>254</v>
      </c>
      <c r="D153" s="194"/>
      <c r="E153" s="276">
        <f t="shared" si="6"/>
        <v>760000</v>
      </c>
      <c r="F153" s="194"/>
      <c r="G153" s="194"/>
      <c r="H153" s="194"/>
      <c r="I153" s="194">
        <f>J153+L153</f>
        <v>760000</v>
      </c>
      <c r="J153" s="277">
        <v>360000</v>
      </c>
      <c r="K153" s="194"/>
      <c r="L153" s="194">
        <v>400000</v>
      </c>
      <c r="M153" s="196" t="s">
        <v>57</v>
      </c>
      <c r="N153" s="197"/>
      <c r="O153" s="198"/>
      <c r="P153" s="270"/>
      <c r="Q153" s="251"/>
      <c r="R153" s="252"/>
    </row>
    <row r="154" spans="1:18" s="157" customFormat="1" ht="23.25">
      <c r="A154" s="278" t="s">
        <v>255</v>
      </c>
      <c r="B154" s="175"/>
      <c r="C154" s="175"/>
      <c r="D154" s="176"/>
      <c r="E154" s="183"/>
      <c r="F154" s="176"/>
      <c r="G154" s="176"/>
      <c r="H154" s="176"/>
      <c r="I154" s="183"/>
      <c r="J154" s="268"/>
      <c r="K154" s="176"/>
      <c r="L154" s="199"/>
      <c r="M154" s="178"/>
      <c r="N154" s="174"/>
      <c r="O154" s="181"/>
      <c r="P154" s="270"/>
      <c r="Q154" s="251"/>
      <c r="R154" s="252"/>
    </row>
    <row r="155" spans="1:18" s="157" customFormat="1" ht="23.25">
      <c r="A155" s="279" t="s">
        <v>256</v>
      </c>
      <c r="B155" s="175"/>
      <c r="C155" s="175"/>
      <c r="D155" s="176"/>
      <c r="E155" s="183">
        <f t="shared" si="6"/>
        <v>800000</v>
      </c>
      <c r="F155" s="176"/>
      <c r="G155" s="176"/>
      <c r="H155" s="176"/>
      <c r="I155" s="183">
        <f>J155</f>
        <v>800000</v>
      </c>
      <c r="J155" s="268">
        <v>800000</v>
      </c>
      <c r="K155" s="176"/>
      <c r="L155" s="177"/>
      <c r="M155" s="178" t="s">
        <v>119</v>
      </c>
      <c r="N155" s="174"/>
      <c r="O155" s="181"/>
      <c r="P155" s="270"/>
      <c r="Q155" s="251"/>
      <c r="R155" s="252"/>
    </row>
    <row r="156" spans="1:18" s="157" customFormat="1" ht="23.25">
      <c r="A156" s="279" t="s">
        <v>257</v>
      </c>
      <c r="B156" s="174"/>
      <c r="C156" s="176"/>
      <c r="D156" s="176"/>
      <c r="E156" s="183">
        <f t="shared" si="6"/>
        <v>1080000</v>
      </c>
      <c r="F156" s="176"/>
      <c r="G156" s="176"/>
      <c r="H156" s="176"/>
      <c r="I156" s="183">
        <f>J156</f>
        <v>1080000</v>
      </c>
      <c r="J156" s="268">
        <f>15000*6*12</f>
        <v>1080000</v>
      </c>
      <c r="K156" s="176"/>
      <c r="L156" s="177"/>
      <c r="M156" s="178" t="s">
        <v>119</v>
      </c>
      <c r="N156" s="174"/>
      <c r="O156" s="181"/>
      <c r="P156" s="269"/>
      <c r="Q156" s="251"/>
      <c r="R156" s="252"/>
    </row>
    <row r="157" spans="1:18" s="157" customFormat="1" ht="23.25">
      <c r="A157" s="279" t="s">
        <v>258</v>
      </c>
      <c r="B157" s="175"/>
      <c r="C157" s="175"/>
      <c r="D157" s="176"/>
      <c r="E157" s="183">
        <f t="shared" si="6"/>
        <v>200000</v>
      </c>
      <c r="F157" s="176"/>
      <c r="G157" s="176"/>
      <c r="H157" s="176"/>
      <c r="I157" s="183">
        <f>J157</f>
        <v>200000</v>
      </c>
      <c r="J157" s="268">
        <v>200000</v>
      </c>
      <c r="K157" s="176"/>
      <c r="L157" s="177"/>
      <c r="M157" s="178" t="s">
        <v>119</v>
      </c>
      <c r="N157" s="174"/>
      <c r="O157" s="181"/>
      <c r="P157" s="270"/>
      <c r="Q157" s="251"/>
      <c r="R157" s="252"/>
    </row>
    <row r="158" spans="1:18" s="157" customFormat="1" ht="63">
      <c r="A158" s="175" t="s">
        <v>259</v>
      </c>
      <c r="B158" s="175" t="s">
        <v>260</v>
      </c>
      <c r="C158" s="175" t="s">
        <v>260</v>
      </c>
      <c r="D158" s="176"/>
      <c r="E158" s="183">
        <f t="shared" si="6"/>
        <v>300000</v>
      </c>
      <c r="F158" s="176"/>
      <c r="G158" s="176"/>
      <c r="H158" s="176"/>
      <c r="I158" s="183">
        <f>J158</f>
        <v>300000</v>
      </c>
      <c r="J158" s="268">
        <v>300000</v>
      </c>
      <c r="K158" s="176"/>
      <c r="L158" s="199"/>
      <c r="M158" s="178" t="s">
        <v>57</v>
      </c>
      <c r="N158" s="280"/>
      <c r="O158" s="201"/>
      <c r="P158" s="270"/>
      <c r="Q158" s="251"/>
      <c r="R158" s="252"/>
    </row>
    <row r="159" spans="1:16" s="157" customFormat="1" ht="42">
      <c r="A159" s="229" t="s">
        <v>261</v>
      </c>
      <c r="B159" s="281"/>
      <c r="C159" s="229"/>
      <c r="D159" s="231">
        <v>13552900</v>
      </c>
      <c r="E159" s="231">
        <f>SUM(E160:E169)</f>
        <v>13552900</v>
      </c>
      <c r="F159" s="232"/>
      <c r="G159" s="232"/>
      <c r="H159" s="232"/>
      <c r="I159" s="231">
        <f>SUM(J159:L159)</f>
        <v>13552900</v>
      </c>
      <c r="J159" s="231">
        <f>SUM(J160:J169)</f>
        <v>4152900</v>
      </c>
      <c r="K159" s="231">
        <v>9400000</v>
      </c>
      <c r="L159" s="233"/>
      <c r="M159" s="234"/>
      <c r="N159" s="208" t="s">
        <v>127</v>
      </c>
      <c r="O159" s="209" t="s">
        <v>72</v>
      </c>
      <c r="P159" s="167"/>
    </row>
    <row r="160" spans="1:16" s="186" customFormat="1" ht="84">
      <c r="A160" s="174" t="s">
        <v>262</v>
      </c>
      <c r="B160" s="174" t="s">
        <v>263</v>
      </c>
      <c r="C160" s="174" t="s">
        <v>264</v>
      </c>
      <c r="D160" s="183"/>
      <c r="E160" s="176">
        <v>1600000</v>
      </c>
      <c r="F160" s="176"/>
      <c r="G160" s="176"/>
      <c r="H160" s="176"/>
      <c r="I160" s="176"/>
      <c r="J160" s="176">
        <v>1600000</v>
      </c>
      <c r="K160" s="176"/>
      <c r="L160" s="177"/>
      <c r="M160" s="178" t="s">
        <v>42</v>
      </c>
      <c r="N160" s="197"/>
      <c r="O160" s="195"/>
      <c r="P160" s="185"/>
    </row>
    <row r="161" spans="1:16" s="186" customFormat="1" ht="42">
      <c r="A161" s="175" t="s">
        <v>265</v>
      </c>
      <c r="B161" s="175" t="s">
        <v>266</v>
      </c>
      <c r="C161" s="175" t="s">
        <v>267</v>
      </c>
      <c r="D161" s="183"/>
      <c r="E161" s="174"/>
      <c r="F161" s="183"/>
      <c r="G161" s="183"/>
      <c r="H161" s="183"/>
      <c r="I161" s="183"/>
      <c r="J161" s="183"/>
      <c r="K161" s="183"/>
      <c r="L161" s="184"/>
      <c r="M161" s="178"/>
      <c r="N161" s="182"/>
      <c r="O161" s="179"/>
      <c r="P161" s="185"/>
    </row>
    <row r="162" spans="1:16" s="157" customFormat="1" ht="42">
      <c r="A162" s="175" t="s">
        <v>268</v>
      </c>
      <c r="B162" s="174" t="s">
        <v>269</v>
      </c>
      <c r="C162" s="174" t="s">
        <v>270</v>
      </c>
      <c r="D162" s="176"/>
      <c r="E162" s="176">
        <v>3622530</v>
      </c>
      <c r="F162" s="176"/>
      <c r="G162" s="176"/>
      <c r="H162" s="176"/>
      <c r="I162" s="176"/>
      <c r="J162" s="176">
        <v>222530</v>
      </c>
      <c r="K162" s="176">
        <v>3400000</v>
      </c>
      <c r="L162" s="199"/>
      <c r="M162" s="178" t="s">
        <v>55</v>
      </c>
      <c r="N162" s="174"/>
      <c r="O162" s="181"/>
      <c r="P162" s="167"/>
    </row>
    <row r="163" spans="1:16" s="157" customFormat="1" ht="42">
      <c r="A163" s="174" t="s">
        <v>271</v>
      </c>
      <c r="B163" s="174" t="s">
        <v>272</v>
      </c>
      <c r="C163" s="174" t="s">
        <v>273</v>
      </c>
      <c r="D163" s="176"/>
      <c r="E163" s="176">
        <v>150000</v>
      </c>
      <c r="F163" s="176"/>
      <c r="G163" s="176"/>
      <c r="H163" s="176"/>
      <c r="I163" s="176"/>
      <c r="J163" s="176">
        <v>150000</v>
      </c>
      <c r="K163" s="176"/>
      <c r="L163" s="177"/>
      <c r="M163" s="178" t="s">
        <v>54</v>
      </c>
      <c r="N163" s="174"/>
      <c r="O163" s="181"/>
      <c r="P163" s="167"/>
    </row>
    <row r="164" spans="1:16" s="186" customFormat="1" ht="42">
      <c r="A164" s="175" t="s">
        <v>274</v>
      </c>
      <c r="B164" s="175" t="s">
        <v>275</v>
      </c>
      <c r="C164" s="174" t="s">
        <v>276</v>
      </c>
      <c r="D164" s="183"/>
      <c r="E164" s="176">
        <v>1600000</v>
      </c>
      <c r="F164" s="183"/>
      <c r="G164" s="183"/>
      <c r="H164" s="183"/>
      <c r="I164" s="183"/>
      <c r="J164" s="183">
        <v>1600000</v>
      </c>
      <c r="K164" s="183"/>
      <c r="L164" s="184"/>
      <c r="M164" s="178" t="s">
        <v>54</v>
      </c>
      <c r="N164" s="182"/>
      <c r="O164" s="181"/>
      <c r="P164" s="185"/>
    </row>
    <row r="165" spans="1:16" s="157" customFormat="1" ht="156.75" customHeight="1">
      <c r="A165" s="174" t="s">
        <v>277</v>
      </c>
      <c r="B165" s="175"/>
      <c r="C165" s="174" t="s">
        <v>278</v>
      </c>
      <c r="D165" s="176"/>
      <c r="E165" s="176">
        <v>6000000</v>
      </c>
      <c r="F165" s="176"/>
      <c r="G165" s="176"/>
      <c r="H165" s="176"/>
      <c r="I165" s="176"/>
      <c r="J165" s="176"/>
      <c r="K165" s="176">
        <v>6000000</v>
      </c>
      <c r="L165" s="177"/>
      <c r="M165" s="178" t="s">
        <v>55</v>
      </c>
      <c r="N165" s="174"/>
      <c r="O165" s="181"/>
      <c r="P165" s="167"/>
    </row>
    <row r="166" spans="1:16" s="157" customFormat="1" ht="34.5" customHeight="1">
      <c r="A166" s="175" t="s">
        <v>279</v>
      </c>
      <c r="B166" s="175"/>
      <c r="D166" s="183"/>
      <c r="E166" s="174"/>
      <c r="F166" s="183"/>
      <c r="G166" s="183"/>
      <c r="H166" s="183"/>
      <c r="I166" s="183"/>
      <c r="J166" s="183"/>
      <c r="K166" s="183"/>
      <c r="L166" s="175"/>
      <c r="M166" s="178"/>
      <c r="N166" s="175"/>
      <c r="O166" s="181"/>
      <c r="P166" s="167"/>
    </row>
    <row r="167" spans="1:16" s="13" customFormat="1" ht="84">
      <c r="A167" s="282" t="s">
        <v>280</v>
      </c>
      <c r="B167" s="174"/>
      <c r="C167" s="174" t="s">
        <v>281</v>
      </c>
      <c r="D167" s="282"/>
      <c r="E167" s="176">
        <v>116400</v>
      </c>
      <c r="F167" s="282"/>
      <c r="G167" s="282"/>
      <c r="H167" s="282"/>
      <c r="I167" s="282"/>
      <c r="J167" s="282">
        <v>116400</v>
      </c>
      <c r="K167" s="282"/>
      <c r="L167" s="282"/>
      <c r="M167" s="178" t="s">
        <v>54</v>
      </c>
      <c r="N167" s="282"/>
      <c r="O167" s="282"/>
      <c r="P167" s="15"/>
    </row>
    <row r="168" spans="1:16" s="157" customFormat="1" ht="42">
      <c r="A168" s="174" t="s">
        <v>282</v>
      </c>
      <c r="B168" s="175" t="s">
        <v>283</v>
      </c>
      <c r="C168" s="174"/>
      <c r="D168" s="174"/>
      <c r="E168" s="176">
        <v>278800</v>
      </c>
      <c r="F168" s="174"/>
      <c r="G168" s="174"/>
      <c r="H168" s="174"/>
      <c r="I168" s="174"/>
      <c r="J168" s="282">
        <v>278800</v>
      </c>
      <c r="K168" s="174"/>
      <c r="L168" s="174"/>
      <c r="M168" s="178" t="s">
        <v>42</v>
      </c>
      <c r="N168" s="174"/>
      <c r="O168" s="174"/>
      <c r="P168" s="156"/>
    </row>
    <row r="169" spans="1:83" s="156" customFormat="1" ht="21">
      <c r="A169" s="187" t="s">
        <v>284</v>
      </c>
      <c r="B169" s="272" t="s">
        <v>283</v>
      </c>
      <c r="C169" s="187"/>
      <c r="D169" s="187"/>
      <c r="E169" s="188">
        <v>185170</v>
      </c>
      <c r="F169" s="187"/>
      <c r="G169" s="187"/>
      <c r="H169" s="187"/>
      <c r="I169" s="187"/>
      <c r="J169" s="283">
        <v>185170</v>
      </c>
      <c r="K169" s="187"/>
      <c r="L169" s="187"/>
      <c r="M169" s="190" t="s">
        <v>57</v>
      </c>
      <c r="N169" s="187"/>
      <c r="O169" s="18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</row>
    <row r="170" spans="1:83" s="156" customFormat="1" ht="46.5">
      <c r="A170" s="284" t="s">
        <v>285</v>
      </c>
      <c r="B170" s="284"/>
      <c r="C170" s="284"/>
      <c r="D170" s="285">
        <f>D171+D172+D173+D174+D175+D176+D177+D178+D179+D180+D181</f>
        <v>14733500</v>
      </c>
      <c r="E170" s="285">
        <f>E171+E172+E173+E174+E175+E176+E177+E178+E179+E180+E181</f>
        <v>14733500</v>
      </c>
      <c r="F170" s="285">
        <f aca="true" t="shared" si="7" ref="F170:K170">F171+F172+F173+F174+F175+F176+F177+F178+F179+F180</f>
        <v>0</v>
      </c>
      <c r="G170" s="285">
        <f t="shared" si="7"/>
        <v>0</v>
      </c>
      <c r="H170" s="285">
        <f t="shared" si="7"/>
        <v>0</v>
      </c>
      <c r="I170" s="285">
        <f>I171+I172+I173+I174+I175+I176+I177+I178+I179+I180+I181</f>
        <v>14733500</v>
      </c>
      <c r="J170" s="285">
        <f t="shared" si="7"/>
        <v>0</v>
      </c>
      <c r="K170" s="285">
        <f t="shared" si="7"/>
        <v>0</v>
      </c>
      <c r="L170" s="285">
        <f>L171+L172+L173+L174+L175+L176+L177+L178+L179+L180+L181</f>
        <v>14733500</v>
      </c>
      <c r="M170" s="286" t="s">
        <v>119</v>
      </c>
      <c r="N170" s="287" t="s">
        <v>127</v>
      </c>
      <c r="O170" s="287" t="s">
        <v>286</v>
      </c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</row>
    <row r="171" spans="1:83" s="156" customFormat="1" ht="69.75">
      <c r="A171" s="288" t="s">
        <v>287</v>
      </c>
      <c r="B171" s="289" t="s">
        <v>288</v>
      </c>
      <c r="C171" s="289" t="s">
        <v>289</v>
      </c>
      <c r="D171" s="290">
        <v>500000</v>
      </c>
      <c r="E171" s="291">
        <f aca="true" t="shared" si="8" ref="E171:E188">+D171</f>
        <v>500000</v>
      </c>
      <c r="F171" s="292"/>
      <c r="G171" s="292"/>
      <c r="H171" s="292"/>
      <c r="I171" s="291">
        <f>+D171</f>
        <v>500000</v>
      </c>
      <c r="J171" s="342"/>
      <c r="K171" s="292"/>
      <c r="L171" s="291">
        <f aca="true" t="shared" si="9" ref="L171:L181">+I171</f>
        <v>500000</v>
      </c>
      <c r="M171" s="293"/>
      <c r="N171" s="292"/>
      <c r="O171" s="294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</row>
    <row r="172" spans="1:27" s="295" customFormat="1" ht="62.25" customHeight="1">
      <c r="A172" s="288" t="s">
        <v>290</v>
      </c>
      <c r="B172" s="289" t="s">
        <v>291</v>
      </c>
      <c r="C172" s="289" t="s">
        <v>292</v>
      </c>
      <c r="D172" s="290">
        <v>600700</v>
      </c>
      <c r="E172" s="291">
        <f t="shared" si="8"/>
        <v>600700</v>
      </c>
      <c r="F172" s="292"/>
      <c r="G172" s="292"/>
      <c r="H172" s="292"/>
      <c r="I172" s="291">
        <f aca="true" t="shared" si="10" ref="I172:I181">+D172</f>
        <v>600700</v>
      </c>
      <c r="J172" s="342"/>
      <c r="K172" s="292"/>
      <c r="L172" s="291">
        <f t="shared" si="9"/>
        <v>600700</v>
      </c>
      <c r="M172" s="293"/>
      <c r="N172" s="292"/>
      <c r="O172" s="294"/>
      <c r="R172" s="343"/>
      <c r="S172" s="343"/>
      <c r="T172" s="343"/>
      <c r="U172" s="343"/>
      <c r="V172" s="343"/>
      <c r="W172" s="343"/>
      <c r="X172" s="343"/>
      <c r="Y172" s="343"/>
      <c r="Z172" s="343"/>
      <c r="AA172" s="343"/>
    </row>
    <row r="173" spans="1:27" s="295" customFormat="1" ht="30" customHeight="1">
      <c r="A173" s="292" t="s">
        <v>293</v>
      </c>
      <c r="B173" s="288"/>
      <c r="C173" s="292"/>
      <c r="D173" s="290">
        <v>701000</v>
      </c>
      <c r="E173" s="291">
        <f t="shared" si="8"/>
        <v>701000</v>
      </c>
      <c r="F173" s="292"/>
      <c r="G173" s="292"/>
      <c r="H173" s="292"/>
      <c r="I173" s="291">
        <f t="shared" si="10"/>
        <v>701000</v>
      </c>
      <c r="J173" s="342"/>
      <c r="K173" s="292"/>
      <c r="L173" s="291">
        <f t="shared" si="9"/>
        <v>701000</v>
      </c>
      <c r="M173" s="293"/>
      <c r="N173" s="292"/>
      <c r="O173" s="294"/>
      <c r="P173" s="296"/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</row>
    <row r="174" spans="1:27" s="295" customFormat="1" ht="23.25">
      <c r="A174" s="288" t="s">
        <v>294</v>
      </c>
      <c r="B174" s="288"/>
      <c r="C174" s="292"/>
      <c r="D174" s="290">
        <v>733800</v>
      </c>
      <c r="E174" s="291">
        <f t="shared" si="8"/>
        <v>733800</v>
      </c>
      <c r="F174" s="292"/>
      <c r="G174" s="292"/>
      <c r="H174" s="292"/>
      <c r="I174" s="291">
        <f t="shared" si="10"/>
        <v>733800</v>
      </c>
      <c r="J174" s="342"/>
      <c r="K174" s="292"/>
      <c r="L174" s="291">
        <f t="shared" si="9"/>
        <v>733800</v>
      </c>
      <c r="M174" s="293"/>
      <c r="N174" s="292"/>
      <c r="O174" s="294"/>
      <c r="R174" s="343"/>
      <c r="S174" s="343"/>
      <c r="T174" s="343"/>
      <c r="U174" s="343"/>
      <c r="V174" s="343"/>
      <c r="W174" s="343"/>
      <c r="X174" s="343"/>
      <c r="Y174" s="343"/>
      <c r="Z174" s="343"/>
      <c r="AA174" s="343"/>
    </row>
    <row r="175" spans="1:27" s="295" customFormat="1" ht="23.25">
      <c r="A175" s="288" t="s">
        <v>295</v>
      </c>
      <c r="B175" s="288"/>
      <c r="C175" s="291"/>
      <c r="D175" s="290">
        <v>700000</v>
      </c>
      <c r="E175" s="291">
        <f t="shared" si="8"/>
        <v>700000</v>
      </c>
      <c r="F175" s="292"/>
      <c r="G175" s="292"/>
      <c r="H175" s="292"/>
      <c r="I175" s="291">
        <f t="shared" si="10"/>
        <v>700000</v>
      </c>
      <c r="J175" s="342"/>
      <c r="K175" s="292"/>
      <c r="L175" s="291">
        <f t="shared" si="9"/>
        <v>700000</v>
      </c>
      <c r="M175" s="293"/>
      <c r="N175" s="292"/>
      <c r="O175" s="294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</row>
    <row r="176" spans="1:27" s="295" customFormat="1" ht="23.25">
      <c r="A176" s="292" t="s">
        <v>296</v>
      </c>
      <c r="B176" s="288"/>
      <c r="C176" s="292"/>
      <c r="D176" s="290">
        <v>3000000</v>
      </c>
      <c r="E176" s="291">
        <f t="shared" si="8"/>
        <v>3000000</v>
      </c>
      <c r="F176" s="292"/>
      <c r="G176" s="292"/>
      <c r="H176" s="292"/>
      <c r="I176" s="291">
        <f t="shared" si="10"/>
        <v>3000000</v>
      </c>
      <c r="J176" s="342"/>
      <c r="K176" s="292"/>
      <c r="L176" s="291">
        <f t="shared" si="9"/>
        <v>3000000</v>
      </c>
      <c r="M176" s="293"/>
      <c r="N176" s="292"/>
      <c r="O176" s="294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</row>
    <row r="177" spans="1:27" s="295" customFormat="1" ht="40.5" customHeight="1">
      <c r="A177" s="292" t="s">
        <v>297</v>
      </c>
      <c r="B177" s="288"/>
      <c r="C177" s="292"/>
      <c r="D177" s="290">
        <v>894400</v>
      </c>
      <c r="E177" s="291">
        <f t="shared" si="8"/>
        <v>894400</v>
      </c>
      <c r="F177" s="292"/>
      <c r="G177" s="292"/>
      <c r="H177" s="292"/>
      <c r="I177" s="291">
        <f t="shared" si="10"/>
        <v>894400</v>
      </c>
      <c r="J177" s="291"/>
      <c r="K177" s="292"/>
      <c r="L177" s="291">
        <f t="shared" si="9"/>
        <v>894400</v>
      </c>
      <c r="M177" s="293"/>
      <c r="N177" s="292"/>
      <c r="O177" s="294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</row>
    <row r="178" spans="1:27" s="295" customFormat="1" ht="31.5" customHeight="1">
      <c r="A178" s="292" t="s">
        <v>298</v>
      </c>
      <c r="B178" s="288"/>
      <c r="C178" s="292"/>
      <c r="D178" s="290">
        <v>3810000</v>
      </c>
      <c r="E178" s="291">
        <f t="shared" si="8"/>
        <v>3810000</v>
      </c>
      <c r="F178" s="292"/>
      <c r="G178" s="292"/>
      <c r="H178" s="292"/>
      <c r="I178" s="291">
        <f t="shared" si="10"/>
        <v>3810000</v>
      </c>
      <c r="J178" s="292"/>
      <c r="K178" s="292"/>
      <c r="L178" s="291">
        <f t="shared" si="9"/>
        <v>3810000</v>
      </c>
      <c r="M178" s="293"/>
      <c r="N178" s="292"/>
      <c r="O178" s="294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</row>
    <row r="179" spans="1:27" s="295" customFormat="1" ht="30.75" customHeight="1">
      <c r="A179" s="292" t="s">
        <v>299</v>
      </c>
      <c r="B179" s="288"/>
      <c r="C179" s="292"/>
      <c r="D179" s="290">
        <v>974900</v>
      </c>
      <c r="E179" s="291">
        <f t="shared" si="8"/>
        <v>974900</v>
      </c>
      <c r="F179" s="292"/>
      <c r="G179" s="292"/>
      <c r="H179" s="292"/>
      <c r="I179" s="291">
        <f t="shared" si="10"/>
        <v>974900</v>
      </c>
      <c r="J179" s="292"/>
      <c r="K179" s="291"/>
      <c r="L179" s="291">
        <f t="shared" si="9"/>
        <v>974900</v>
      </c>
      <c r="M179" s="293"/>
      <c r="N179" s="292"/>
      <c r="O179" s="294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</row>
    <row r="180" spans="1:27" s="295" customFormat="1" ht="46.5">
      <c r="A180" s="288" t="s">
        <v>300</v>
      </c>
      <c r="B180" s="288"/>
      <c r="C180" s="292"/>
      <c r="D180" s="290">
        <v>733500</v>
      </c>
      <c r="E180" s="291">
        <f t="shared" si="8"/>
        <v>733500</v>
      </c>
      <c r="F180" s="292"/>
      <c r="G180" s="292"/>
      <c r="H180" s="292"/>
      <c r="I180" s="291">
        <f t="shared" si="10"/>
        <v>733500</v>
      </c>
      <c r="J180" s="291"/>
      <c r="K180" s="292"/>
      <c r="L180" s="291">
        <f t="shared" si="9"/>
        <v>733500</v>
      </c>
      <c r="M180" s="293"/>
      <c r="N180" s="292"/>
      <c r="O180" s="294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</row>
    <row r="181" spans="1:16" s="13" customFormat="1" ht="23.25">
      <c r="A181" s="288" t="s">
        <v>301</v>
      </c>
      <c r="B181" s="288"/>
      <c r="C181" s="292"/>
      <c r="D181" s="290">
        <v>2085200</v>
      </c>
      <c r="E181" s="291">
        <f t="shared" si="8"/>
        <v>2085200</v>
      </c>
      <c r="F181" s="292"/>
      <c r="G181" s="292"/>
      <c r="H181" s="292"/>
      <c r="I181" s="291">
        <f t="shared" si="10"/>
        <v>2085200</v>
      </c>
      <c r="J181" s="292"/>
      <c r="K181" s="292"/>
      <c r="L181" s="291">
        <f t="shared" si="9"/>
        <v>2085200</v>
      </c>
      <c r="M181" s="293"/>
      <c r="N181" s="292"/>
      <c r="O181" s="294"/>
      <c r="P181" s="15"/>
    </row>
    <row r="182" spans="1:16" s="157" customFormat="1" ht="23.25">
      <c r="A182" s="284" t="s">
        <v>302</v>
      </c>
      <c r="B182" s="284"/>
      <c r="C182" s="284"/>
      <c r="D182" s="285">
        <f>D183+D184+D185+D186+D187+D188</f>
        <v>35516400</v>
      </c>
      <c r="E182" s="285">
        <f t="shared" si="8"/>
        <v>35516400</v>
      </c>
      <c r="F182" s="285"/>
      <c r="G182" s="285"/>
      <c r="H182" s="285"/>
      <c r="I182" s="285">
        <f>+I183+I184+I185+I186+I187+I188</f>
        <v>35516400</v>
      </c>
      <c r="J182" s="285">
        <f>+J183+J184+J185+J186+J187+J188</f>
        <v>13224100</v>
      </c>
      <c r="K182" s="285">
        <f>+K183+K184+K185+K186+K187+K188</f>
        <v>8987800</v>
      </c>
      <c r="L182" s="285">
        <f>+L183+L184+L185+L186+L187+L188</f>
        <v>13304500</v>
      </c>
      <c r="M182" s="286" t="s">
        <v>119</v>
      </c>
      <c r="N182" s="287" t="s">
        <v>127</v>
      </c>
      <c r="O182" s="287" t="s">
        <v>286</v>
      </c>
      <c r="P182" s="156"/>
    </row>
    <row r="183" spans="1:16" s="157" customFormat="1" ht="46.5">
      <c r="A183" s="297" t="s">
        <v>303</v>
      </c>
      <c r="B183" s="298"/>
      <c r="C183" s="298"/>
      <c r="D183" s="298">
        <v>13458600</v>
      </c>
      <c r="E183" s="297">
        <f t="shared" si="8"/>
        <v>13458600</v>
      </c>
      <c r="F183" s="298"/>
      <c r="G183" s="298"/>
      <c r="H183" s="298"/>
      <c r="I183" s="299">
        <f>+D183</f>
        <v>13458600</v>
      </c>
      <c r="J183" s="290">
        <f>I183-L183</f>
        <v>4060600</v>
      </c>
      <c r="K183" s="290"/>
      <c r="L183" s="290">
        <v>9398000</v>
      </c>
      <c r="M183" s="293"/>
      <c r="N183" s="291"/>
      <c r="O183" s="294"/>
      <c r="P183" s="156"/>
    </row>
    <row r="184" spans="1:16" s="157" customFormat="1" ht="46.5">
      <c r="A184" s="297" t="s">
        <v>304</v>
      </c>
      <c r="B184" s="298"/>
      <c r="C184" s="298"/>
      <c r="D184" s="298">
        <v>8652400</v>
      </c>
      <c r="E184" s="297">
        <f t="shared" si="8"/>
        <v>8652400</v>
      </c>
      <c r="F184" s="298"/>
      <c r="G184" s="298"/>
      <c r="H184" s="298"/>
      <c r="I184" s="299">
        <f>+D184</f>
        <v>8652400</v>
      </c>
      <c r="J184" s="290">
        <f>+I184-K184</f>
        <v>7975000</v>
      </c>
      <c r="K184" s="290">
        <v>677400</v>
      </c>
      <c r="L184" s="290"/>
      <c r="M184" s="293"/>
      <c r="N184" s="292"/>
      <c r="O184" s="294"/>
      <c r="P184" s="156"/>
    </row>
    <row r="185" spans="1:16" s="157" customFormat="1" ht="46.5">
      <c r="A185" s="297" t="s">
        <v>305</v>
      </c>
      <c r="B185" s="300"/>
      <c r="C185" s="300"/>
      <c r="D185" s="299">
        <v>3016900</v>
      </c>
      <c r="E185" s="301">
        <f t="shared" si="8"/>
        <v>3016900</v>
      </c>
      <c r="F185" s="300"/>
      <c r="G185" s="300"/>
      <c r="H185" s="300"/>
      <c r="I185" s="299">
        <f>+D185</f>
        <v>3016900</v>
      </c>
      <c r="J185" s="290"/>
      <c r="K185" s="290">
        <v>310400</v>
      </c>
      <c r="L185" s="290">
        <f>I185-K185</f>
        <v>2706500</v>
      </c>
      <c r="M185" s="293"/>
      <c r="N185" s="292"/>
      <c r="O185" s="294"/>
      <c r="P185" s="156"/>
    </row>
    <row r="186" spans="1:16" s="157" customFormat="1" ht="46.5">
      <c r="A186" s="302" t="s">
        <v>306</v>
      </c>
      <c r="B186" s="303"/>
      <c r="C186" s="303"/>
      <c r="D186" s="304">
        <v>1200000</v>
      </c>
      <c r="E186" s="301">
        <f>+D186</f>
        <v>1200000</v>
      </c>
      <c r="F186" s="303"/>
      <c r="G186" s="303"/>
      <c r="H186" s="303"/>
      <c r="I186" s="299">
        <f>+D186</f>
        <v>1200000</v>
      </c>
      <c r="J186" s="290"/>
      <c r="K186" s="290"/>
      <c r="L186" s="290">
        <f>+I186</f>
        <v>1200000</v>
      </c>
      <c r="M186" s="293"/>
      <c r="N186" s="292"/>
      <c r="O186" s="294"/>
      <c r="P186" s="156"/>
    </row>
    <row r="187" spans="1:16" s="157" customFormat="1" ht="69.75">
      <c r="A187" s="297" t="s">
        <v>307</v>
      </c>
      <c r="B187" s="298"/>
      <c r="C187" s="298"/>
      <c r="D187" s="298">
        <v>188500</v>
      </c>
      <c r="E187" s="301">
        <f t="shared" si="8"/>
        <v>188500</v>
      </c>
      <c r="F187" s="298"/>
      <c r="G187" s="298"/>
      <c r="H187" s="298"/>
      <c r="I187" s="299">
        <f>+D187</f>
        <v>188500</v>
      </c>
      <c r="J187" s="290">
        <f>+I187</f>
        <v>188500</v>
      </c>
      <c r="K187" s="290"/>
      <c r="L187" s="290"/>
      <c r="M187" s="293"/>
      <c r="N187" s="292"/>
      <c r="O187" s="294"/>
      <c r="P187" s="156"/>
    </row>
    <row r="188" spans="1:16" s="157" customFormat="1" ht="23.25">
      <c r="A188" s="305" t="s">
        <v>308</v>
      </c>
      <c r="B188" s="300"/>
      <c r="C188" s="300"/>
      <c r="D188" s="299">
        <v>9000000</v>
      </c>
      <c r="E188" s="301">
        <f t="shared" si="8"/>
        <v>9000000</v>
      </c>
      <c r="F188" s="300"/>
      <c r="G188" s="300"/>
      <c r="H188" s="300"/>
      <c r="I188" s="299">
        <v>9000000</v>
      </c>
      <c r="J188" s="290">
        <v>1000000</v>
      </c>
      <c r="K188" s="290">
        <v>8000000</v>
      </c>
      <c r="L188" s="290"/>
      <c r="M188" s="293"/>
      <c r="N188" s="292"/>
      <c r="O188" s="294"/>
      <c r="P188" s="156"/>
    </row>
    <row r="189" spans="1:16" s="157" customFormat="1" ht="42">
      <c r="A189" s="1280" t="s">
        <v>309</v>
      </c>
      <c r="B189" s="1281"/>
      <c r="C189" s="1282"/>
      <c r="D189" s="306">
        <f>SUM(E189:H189)</f>
        <v>24650600</v>
      </c>
      <c r="E189" s="306">
        <f>SUM(E190:E197)</f>
        <v>13993400</v>
      </c>
      <c r="F189" s="306"/>
      <c r="G189" s="306"/>
      <c r="H189" s="306">
        <f>SUM(H190:H197)</f>
        <v>10657200</v>
      </c>
      <c r="I189" s="306">
        <f>SUM(J189:L189)</f>
        <v>24650600</v>
      </c>
      <c r="J189" s="306">
        <f>SUM(J190:J197)</f>
        <v>19050600</v>
      </c>
      <c r="K189" s="306">
        <f>SUM(K190:K197)</f>
        <v>4600000</v>
      </c>
      <c r="L189" s="306">
        <f>SUM(L190:L197)</f>
        <v>1000000</v>
      </c>
      <c r="M189" s="307"/>
      <c r="N189" s="308" t="s">
        <v>310</v>
      </c>
      <c r="O189" s="309" t="s">
        <v>311</v>
      </c>
      <c r="P189" s="156"/>
    </row>
    <row r="190" spans="1:16" s="157" customFormat="1" ht="126">
      <c r="A190" s="310" t="s">
        <v>312</v>
      </c>
      <c r="B190" s="311" t="s">
        <v>313</v>
      </c>
      <c r="C190" s="312" t="s">
        <v>314</v>
      </c>
      <c r="D190" s="313">
        <f>SUM(E190:H190)</f>
        <v>15749200</v>
      </c>
      <c r="E190" s="314">
        <v>8000000</v>
      </c>
      <c r="F190" s="313"/>
      <c r="G190" s="313"/>
      <c r="H190" s="313">
        <v>7749200</v>
      </c>
      <c r="I190" s="315">
        <f>SUM(J190:L190)</f>
        <v>15282800</v>
      </c>
      <c r="J190" s="315">
        <v>11782800</v>
      </c>
      <c r="K190" s="315">
        <v>3000000</v>
      </c>
      <c r="L190" s="315">
        <v>500000</v>
      </c>
      <c r="M190" s="316" t="s">
        <v>315</v>
      </c>
      <c r="N190" s="317"/>
      <c r="O190" s="317"/>
      <c r="P190" s="156"/>
    </row>
    <row r="191" spans="1:16" s="157" customFormat="1" ht="84">
      <c r="A191" s="318" t="s">
        <v>316</v>
      </c>
      <c r="B191" s="319" t="s">
        <v>317</v>
      </c>
      <c r="C191" s="212" t="s">
        <v>318</v>
      </c>
      <c r="D191" s="320">
        <f aca="true" t="shared" si="11" ref="D191:D197">SUM(E191:H191)</f>
        <v>657000</v>
      </c>
      <c r="E191" s="320">
        <v>657000</v>
      </c>
      <c r="F191" s="321"/>
      <c r="G191" s="321"/>
      <c r="H191" s="321"/>
      <c r="I191" s="322">
        <f aca="true" t="shared" si="12" ref="I191:I197">SUM(J191:L191)</f>
        <v>657000</v>
      </c>
      <c r="J191" s="282">
        <v>357000</v>
      </c>
      <c r="K191" s="179">
        <v>300000</v>
      </c>
      <c r="L191" s="323"/>
      <c r="M191" s="324" t="s">
        <v>315</v>
      </c>
      <c r="N191" s="325"/>
      <c r="O191" s="325"/>
      <c r="P191" s="156"/>
    </row>
    <row r="192" spans="1:16" s="157" customFormat="1" ht="126">
      <c r="A192" s="318" t="s">
        <v>319</v>
      </c>
      <c r="B192" s="326" t="s">
        <v>320</v>
      </c>
      <c r="C192" s="326" t="s">
        <v>321</v>
      </c>
      <c r="D192" s="320">
        <f t="shared" si="11"/>
        <v>2932000</v>
      </c>
      <c r="E192" s="320">
        <v>24000</v>
      </c>
      <c r="F192" s="321"/>
      <c r="G192" s="321"/>
      <c r="H192" s="321">
        <v>2908000</v>
      </c>
      <c r="I192" s="322">
        <f t="shared" si="12"/>
        <v>2932000</v>
      </c>
      <c r="J192" s="282">
        <v>2932000</v>
      </c>
      <c r="K192" s="179"/>
      <c r="L192" s="323"/>
      <c r="M192" s="324" t="s">
        <v>315</v>
      </c>
      <c r="N192" s="325"/>
      <c r="O192" s="325"/>
      <c r="P192" s="156"/>
    </row>
    <row r="193" spans="1:16" s="157" customFormat="1" ht="126">
      <c r="A193" s="318" t="s">
        <v>322</v>
      </c>
      <c r="B193" s="212" t="s">
        <v>323</v>
      </c>
      <c r="C193" s="212" t="s">
        <v>324</v>
      </c>
      <c r="D193" s="320">
        <f t="shared" si="11"/>
        <v>1516400</v>
      </c>
      <c r="E193" s="320">
        <v>1516400</v>
      </c>
      <c r="F193" s="321"/>
      <c r="G193" s="321"/>
      <c r="H193" s="321"/>
      <c r="I193" s="322">
        <f t="shared" si="12"/>
        <v>1516400</v>
      </c>
      <c r="J193" s="282">
        <v>1516400</v>
      </c>
      <c r="K193" s="179"/>
      <c r="L193" s="323"/>
      <c r="M193" s="324" t="s">
        <v>315</v>
      </c>
      <c r="N193" s="325"/>
      <c r="O193" s="325"/>
      <c r="P193" s="156"/>
    </row>
    <row r="194" spans="1:16" s="157" customFormat="1" ht="105">
      <c r="A194" s="318" t="s">
        <v>325</v>
      </c>
      <c r="B194" s="319" t="s">
        <v>326</v>
      </c>
      <c r="C194" s="212" t="s">
        <v>327</v>
      </c>
      <c r="D194" s="320">
        <f t="shared" si="11"/>
        <v>648000</v>
      </c>
      <c r="E194" s="327">
        <v>648000</v>
      </c>
      <c r="F194" s="321"/>
      <c r="G194" s="321"/>
      <c r="H194" s="321"/>
      <c r="I194" s="322">
        <f t="shared" si="12"/>
        <v>648000</v>
      </c>
      <c r="J194" s="282">
        <v>648000</v>
      </c>
      <c r="K194" s="179"/>
      <c r="L194" s="323"/>
      <c r="M194" s="324" t="s">
        <v>328</v>
      </c>
      <c r="N194" s="325"/>
      <c r="O194" s="325"/>
      <c r="P194" s="156"/>
    </row>
    <row r="195" spans="1:16" s="157" customFormat="1" ht="84">
      <c r="A195" s="318" t="s">
        <v>329</v>
      </c>
      <c r="B195" s="319" t="s">
        <v>330</v>
      </c>
      <c r="C195" s="212" t="s">
        <v>331</v>
      </c>
      <c r="D195" s="320">
        <f t="shared" si="11"/>
        <v>648000</v>
      </c>
      <c r="E195" s="320">
        <v>648000</v>
      </c>
      <c r="F195" s="321"/>
      <c r="G195" s="321"/>
      <c r="H195" s="321"/>
      <c r="I195" s="322">
        <f t="shared" si="12"/>
        <v>648000</v>
      </c>
      <c r="J195" s="282">
        <v>648000</v>
      </c>
      <c r="K195" s="179"/>
      <c r="L195" s="323"/>
      <c r="M195" s="324" t="s">
        <v>315</v>
      </c>
      <c r="N195" s="325"/>
      <c r="O195" s="325"/>
      <c r="P195" s="156"/>
    </row>
    <row r="196" spans="1:16" s="157" customFormat="1" ht="147">
      <c r="A196" s="318" t="s">
        <v>332</v>
      </c>
      <c r="B196" s="212" t="s">
        <v>333</v>
      </c>
      <c r="C196" s="212" t="s">
        <v>334</v>
      </c>
      <c r="D196" s="320">
        <f t="shared" si="11"/>
        <v>1500000</v>
      </c>
      <c r="E196" s="327">
        <v>1500000</v>
      </c>
      <c r="F196" s="321"/>
      <c r="G196" s="321"/>
      <c r="H196" s="321"/>
      <c r="I196" s="322">
        <f t="shared" si="12"/>
        <v>1966400</v>
      </c>
      <c r="J196" s="282">
        <f>666400</f>
        <v>666400</v>
      </c>
      <c r="K196" s="179">
        <v>1000000</v>
      </c>
      <c r="L196" s="323">
        <v>300000</v>
      </c>
      <c r="M196" s="324" t="s">
        <v>119</v>
      </c>
      <c r="N196" s="325"/>
      <c r="O196" s="325"/>
      <c r="P196" s="156"/>
    </row>
    <row r="197" spans="1:16" s="157" customFormat="1" ht="105">
      <c r="A197" s="328" t="s">
        <v>335</v>
      </c>
      <c r="B197" s="329" t="s">
        <v>336</v>
      </c>
      <c r="C197" s="330" t="s">
        <v>337</v>
      </c>
      <c r="D197" s="331">
        <f t="shared" si="11"/>
        <v>1000000</v>
      </c>
      <c r="E197" s="332">
        <v>1000000</v>
      </c>
      <c r="F197" s="333"/>
      <c r="G197" s="333"/>
      <c r="H197" s="333"/>
      <c r="I197" s="334">
        <f t="shared" si="12"/>
        <v>1000000</v>
      </c>
      <c r="J197" s="283">
        <v>500000</v>
      </c>
      <c r="K197" s="335">
        <v>300000</v>
      </c>
      <c r="L197" s="336">
        <v>200000</v>
      </c>
      <c r="M197" s="337" t="s">
        <v>119</v>
      </c>
      <c r="N197" s="338"/>
      <c r="O197" s="338"/>
      <c r="P197" s="156"/>
    </row>
    <row r="198" spans="1:16" s="157" customFormat="1" ht="42">
      <c r="A198" s="339" t="s">
        <v>36</v>
      </c>
      <c r="B198" s="339"/>
      <c r="C198" s="339"/>
      <c r="D198" s="339">
        <f>SUM(E198:H198)</f>
        <v>41050100</v>
      </c>
      <c r="E198" s="339">
        <v>39451500</v>
      </c>
      <c r="F198" s="339"/>
      <c r="G198" s="339"/>
      <c r="H198" s="339">
        <v>1598600</v>
      </c>
      <c r="I198" s="339">
        <f>SUM(J198:L198)</f>
        <v>41050100</v>
      </c>
      <c r="J198" s="339">
        <f>+D198</f>
        <v>41050100</v>
      </c>
      <c r="K198" s="339"/>
      <c r="L198" s="339"/>
      <c r="M198" s="340" t="s">
        <v>338</v>
      </c>
      <c r="N198" s="341" t="s">
        <v>310</v>
      </c>
      <c r="O198" s="341" t="s">
        <v>14</v>
      </c>
      <c r="P198" s="156"/>
    </row>
    <row r="199" spans="1:16" s="618" customFormat="1" ht="46.5" customHeight="1">
      <c r="A199" s="610" t="s">
        <v>676</v>
      </c>
      <c r="B199" s="611"/>
      <c r="C199" s="611"/>
      <c r="D199" s="612">
        <f>D200+D215+D230+E246+E256+E265+E272+E281</f>
        <v>32108900</v>
      </c>
      <c r="E199" s="612">
        <f>D199</f>
        <v>32108900</v>
      </c>
      <c r="F199" s="613"/>
      <c r="G199" s="613"/>
      <c r="H199" s="613"/>
      <c r="I199" s="612">
        <f>E199</f>
        <v>32108900</v>
      </c>
      <c r="J199" s="612">
        <f>J200+J215+J230+J246+J256+J265+J272+J281</f>
        <v>28822260</v>
      </c>
      <c r="K199" s="612">
        <f>K200+K215+K230+K246+K256+K265+K272+K281</f>
        <v>3286640</v>
      </c>
      <c r="L199" s="612">
        <f>L200+L215+L230+L246+L256+L265+L272+L281</f>
        <v>0</v>
      </c>
      <c r="M199" s="614"/>
      <c r="N199" s="615" t="s">
        <v>127</v>
      </c>
      <c r="O199" s="616" t="s">
        <v>37</v>
      </c>
      <c r="P199" s="617"/>
    </row>
    <row r="200" spans="1:256" s="627" customFormat="1" ht="77.25" customHeight="1">
      <c r="A200" s="619" t="s">
        <v>677</v>
      </c>
      <c r="B200" s="619"/>
      <c r="C200" s="619"/>
      <c r="D200" s="620">
        <f>E200</f>
        <v>5646080</v>
      </c>
      <c r="E200" s="620">
        <v>5646080</v>
      </c>
      <c r="F200" s="620"/>
      <c r="G200" s="620"/>
      <c r="H200" s="620"/>
      <c r="I200" s="620">
        <f>SUM(J200:L200)</f>
        <v>5646080</v>
      </c>
      <c r="J200" s="620">
        <v>5646080</v>
      </c>
      <c r="K200" s="620">
        <v>0</v>
      </c>
      <c r="L200" s="621"/>
      <c r="M200" s="622" t="s">
        <v>328</v>
      </c>
      <c r="N200" s="620"/>
      <c r="O200" s="623"/>
      <c r="P200" s="624"/>
      <c r="Q200" s="625"/>
      <c r="R200" s="626"/>
      <c r="S200" s="626"/>
      <c r="T200" s="626"/>
      <c r="U200" s="626"/>
      <c r="V200" s="626"/>
      <c r="W200" s="626"/>
      <c r="X200" s="626"/>
      <c r="Y200" s="626"/>
      <c r="Z200" s="626"/>
      <c r="AA200" s="626"/>
      <c r="AB200" s="626"/>
      <c r="AC200" s="626"/>
      <c r="AD200" s="626"/>
      <c r="AE200" s="626"/>
      <c r="AF200" s="626"/>
      <c r="AG200" s="626"/>
      <c r="AH200" s="626"/>
      <c r="AI200" s="626"/>
      <c r="AJ200" s="626"/>
      <c r="AK200" s="626"/>
      <c r="AL200" s="626"/>
      <c r="AM200" s="626"/>
      <c r="AN200" s="626"/>
      <c r="AO200" s="626"/>
      <c r="AP200" s="626"/>
      <c r="AQ200" s="626"/>
      <c r="AR200" s="626"/>
      <c r="AS200" s="626"/>
      <c r="AT200" s="626"/>
      <c r="AU200" s="626"/>
      <c r="AV200" s="626"/>
      <c r="AW200" s="626"/>
      <c r="AX200" s="626"/>
      <c r="AY200" s="626"/>
      <c r="AZ200" s="626"/>
      <c r="BA200" s="626"/>
      <c r="BB200" s="626"/>
      <c r="BC200" s="626"/>
      <c r="BD200" s="626"/>
      <c r="BE200" s="626"/>
      <c r="BF200" s="626"/>
      <c r="BG200" s="626"/>
      <c r="BH200" s="626"/>
      <c r="BI200" s="626"/>
      <c r="BJ200" s="626"/>
      <c r="BK200" s="626"/>
      <c r="BL200" s="626"/>
      <c r="BM200" s="626"/>
      <c r="BN200" s="626"/>
      <c r="BO200" s="626"/>
      <c r="BP200" s="626"/>
      <c r="BQ200" s="626"/>
      <c r="BR200" s="626"/>
      <c r="BS200" s="626"/>
      <c r="BT200" s="626"/>
      <c r="BU200" s="626"/>
      <c r="BV200" s="626"/>
      <c r="BW200" s="626"/>
      <c r="BX200" s="626"/>
      <c r="BY200" s="626"/>
      <c r="BZ200" s="626"/>
      <c r="CA200" s="626"/>
      <c r="CB200" s="626"/>
      <c r="CC200" s="626"/>
      <c r="CD200" s="626"/>
      <c r="CE200" s="626"/>
      <c r="CF200" s="626"/>
      <c r="CG200" s="626"/>
      <c r="CH200" s="626"/>
      <c r="CI200" s="626"/>
      <c r="CJ200" s="626"/>
      <c r="CK200" s="626"/>
      <c r="CL200" s="626"/>
      <c r="CM200" s="626"/>
      <c r="CN200" s="626"/>
      <c r="CO200" s="626"/>
      <c r="CP200" s="626"/>
      <c r="CQ200" s="626"/>
      <c r="CR200" s="626"/>
      <c r="CS200" s="626"/>
      <c r="CT200" s="626"/>
      <c r="CU200" s="626"/>
      <c r="CV200" s="626"/>
      <c r="CW200" s="626"/>
      <c r="CX200" s="626"/>
      <c r="CY200" s="626"/>
      <c r="CZ200" s="626"/>
      <c r="DA200" s="626"/>
      <c r="DB200" s="626"/>
      <c r="DC200" s="626"/>
      <c r="DD200" s="626"/>
      <c r="DE200" s="626"/>
      <c r="DF200" s="626"/>
      <c r="DG200" s="626"/>
      <c r="DH200" s="626"/>
      <c r="DI200" s="626"/>
      <c r="DJ200" s="626"/>
      <c r="DK200" s="626"/>
      <c r="DL200" s="626"/>
      <c r="DM200" s="626"/>
      <c r="DN200" s="626"/>
      <c r="DO200" s="626"/>
      <c r="DP200" s="626"/>
      <c r="DQ200" s="626"/>
      <c r="DR200" s="626"/>
      <c r="DS200" s="626"/>
      <c r="DT200" s="626"/>
      <c r="DU200" s="626"/>
      <c r="DV200" s="626"/>
      <c r="DW200" s="626"/>
      <c r="DX200" s="626"/>
      <c r="DY200" s="626"/>
      <c r="DZ200" s="626"/>
      <c r="EA200" s="626"/>
      <c r="EB200" s="626"/>
      <c r="EC200" s="626"/>
      <c r="ED200" s="626"/>
      <c r="EE200" s="626"/>
      <c r="EF200" s="626"/>
      <c r="EG200" s="626"/>
      <c r="EH200" s="626"/>
      <c r="EI200" s="626"/>
      <c r="EJ200" s="626"/>
      <c r="EK200" s="626"/>
      <c r="EL200" s="626"/>
      <c r="EM200" s="626"/>
      <c r="EN200" s="626"/>
      <c r="EO200" s="626"/>
      <c r="EP200" s="626"/>
      <c r="EQ200" s="626"/>
      <c r="ER200" s="626"/>
      <c r="ES200" s="626"/>
      <c r="ET200" s="626"/>
      <c r="EU200" s="626"/>
      <c r="EV200" s="626"/>
      <c r="EW200" s="626"/>
      <c r="EX200" s="626"/>
      <c r="EY200" s="626"/>
      <c r="EZ200" s="626"/>
      <c r="FA200" s="626"/>
      <c r="FB200" s="626"/>
      <c r="FC200" s="626"/>
      <c r="FD200" s="626"/>
      <c r="FE200" s="626"/>
      <c r="FF200" s="626"/>
      <c r="FG200" s="626"/>
      <c r="FH200" s="626"/>
      <c r="FI200" s="626"/>
      <c r="FJ200" s="626"/>
      <c r="FK200" s="626"/>
      <c r="FL200" s="626"/>
      <c r="FM200" s="626"/>
      <c r="FN200" s="626"/>
      <c r="FO200" s="626"/>
      <c r="FP200" s="626"/>
      <c r="FQ200" s="626"/>
      <c r="FR200" s="626"/>
      <c r="FS200" s="626"/>
      <c r="FT200" s="626"/>
      <c r="FU200" s="626"/>
      <c r="FV200" s="626"/>
      <c r="FW200" s="626"/>
      <c r="FX200" s="626"/>
      <c r="FY200" s="626"/>
      <c r="FZ200" s="626"/>
      <c r="GA200" s="626"/>
      <c r="GB200" s="626"/>
      <c r="GC200" s="626"/>
      <c r="GD200" s="626"/>
      <c r="GE200" s="626"/>
      <c r="GF200" s="626"/>
      <c r="GG200" s="626"/>
      <c r="GH200" s="626"/>
      <c r="GI200" s="626"/>
      <c r="GJ200" s="626"/>
      <c r="GK200" s="626"/>
      <c r="GL200" s="626"/>
      <c r="GM200" s="626"/>
      <c r="GN200" s="626"/>
      <c r="GO200" s="626"/>
      <c r="GP200" s="626"/>
      <c r="GQ200" s="626"/>
      <c r="GR200" s="626"/>
      <c r="GS200" s="626"/>
      <c r="GT200" s="626"/>
      <c r="GU200" s="626"/>
      <c r="GV200" s="626"/>
      <c r="GW200" s="626"/>
      <c r="GX200" s="626"/>
      <c r="GY200" s="626"/>
      <c r="GZ200" s="626"/>
      <c r="HA200" s="626"/>
      <c r="HB200" s="626"/>
      <c r="HC200" s="626"/>
      <c r="HD200" s="626"/>
      <c r="HE200" s="626"/>
      <c r="HF200" s="626"/>
      <c r="HG200" s="626"/>
      <c r="HH200" s="626"/>
      <c r="HI200" s="626"/>
      <c r="HJ200" s="626"/>
      <c r="HK200" s="626"/>
      <c r="HL200" s="626"/>
      <c r="HM200" s="626"/>
      <c r="HN200" s="626"/>
      <c r="HO200" s="626"/>
      <c r="HP200" s="626"/>
      <c r="HQ200" s="626"/>
      <c r="HR200" s="626"/>
      <c r="HS200" s="626"/>
      <c r="HT200" s="626"/>
      <c r="HU200" s="626"/>
      <c r="HV200" s="626"/>
      <c r="HW200" s="626"/>
      <c r="HX200" s="626"/>
      <c r="HY200" s="626"/>
      <c r="HZ200" s="626"/>
      <c r="IA200" s="626"/>
      <c r="IB200" s="626"/>
      <c r="IC200" s="626"/>
      <c r="ID200" s="626"/>
      <c r="IE200" s="626"/>
      <c r="IF200" s="626"/>
      <c r="IG200" s="626"/>
      <c r="IH200" s="626"/>
      <c r="II200" s="626"/>
      <c r="IJ200" s="626"/>
      <c r="IK200" s="626"/>
      <c r="IL200" s="626"/>
      <c r="IM200" s="626"/>
      <c r="IN200" s="626"/>
      <c r="IO200" s="626"/>
      <c r="IP200" s="626"/>
      <c r="IQ200" s="626"/>
      <c r="IR200" s="626"/>
      <c r="IS200" s="626"/>
      <c r="IT200" s="626"/>
      <c r="IU200" s="626"/>
      <c r="IV200" s="626"/>
    </row>
    <row r="201" spans="1:256" s="627" customFormat="1" ht="46.5" customHeight="1" hidden="1">
      <c r="A201" s="214"/>
      <c r="B201" s="214"/>
      <c r="C201" s="214"/>
      <c r="D201" s="628"/>
      <c r="E201" s="628"/>
      <c r="F201" s="628"/>
      <c r="G201" s="628"/>
      <c r="H201" s="628"/>
      <c r="I201" s="628"/>
      <c r="J201" s="628"/>
      <c r="K201" s="628"/>
      <c r="L201" s="629"/>
      <c r="M201" s="630"/>
      <c r="N201" s="628"/>
      <c r="O201" s="631"/>
      <c r="P201" s="624"/>
      <c r="Q201" s="625"/>
      <c r="R201" s="626"/>
      <c r="S201" s="626"/>
      <c r="T201" s="626"/>
      <c r="U201" s="626"/>
      <c r="V201" s="626"/>
      <c r="W201" s="626"/>
      <c r="X201" s="626"/>
      <c r="Y201" s="626"/>
      <c r="Z201" s="626"/>
      <c r="AA201" s="626"/>
      <c r="AB201" s="626"/>
      <c r="AC201" s="626"/>
      <c r="AD201" s="626"/>
      <c r="AE201" s="626"/>
      <c r="AF201" s="626"/>
      <c r="AG201" s="626"/>
      <c r="AH201" s="626"/>
      <c r="AI201" s="626"/>
      <c r="AJ201" s="626"/>
      <c r="AK201" s="626"/>
      <c r="AL201" s="626"/>
      <c r="AM201" s="626"/>
      <c r="AN201" s="626"/>
      <c r="AO201" s="626"/>
      <c r="AP201" s="626"/>
      <c r="AQ201" s="626"/>
      <c r="AR201" s="626"/>
      <c r="AS201" s="626"/>
      <c r="AT201" s="626"/>
      <c r="AU201" s="626"/>
      <c r="AV201" s="626"/>
      <c r="AW201" s="626"/>
      <c r="AX201" s="626"/>
      <c r="AY201" s="626"/>
      <c r="AZ201" s="626"/>
      <c r="BA201" s="626"/>
      <c r="BB201" s="626"/>
      <c r="BC201" s="626"/>
      <c r="BD201" s="626"/>
      <c r="BE201" s="626"/>
      <c r="BF201" s="626"/>
      <c r="BG201" s="626"/>
      <c r="BH201" s="626"/>
      <c r="BI201" s="626"/>
      <c r="BJ201" s="626"/>
      <c r="BK201" s="626"/>
      <c r="BL201" s="626"/>
      <c r="BM201" s="626"/>
      <c r="BN201" s="626"/>
      <c r="BO201" s="626"/>
      <c r="BP201" s="626"/>
      <c r="BQ201" s="626"/>
      <c r="BR201" s="626"/>
      <c r="BS201" s="626"/>
      <c r="BT201" s="626"/>
      <c r="BU201" s="626"/>
      <c r="BV201" s="626"/>
      <c r="BW201" s="626"/>
      <c r="BX201" s="626"/>
      <c r="BY201" s="626"/>
      <c r="BZ201" s="626"/>
      <c r="CA201" s="626"/>
      <c r="CB201" s="626"/>
      <c r="CC201" s="626"/>
      <c r="CD201" s="626"/>
      <c r="CE201" s="626"/>
      <c r="CF201" s="626"/>
      <c r="CG201" s="626"/>
      <c r="CH201" s="626"/>
      <c r="CI201" s="626"/>
      <c r="CJ201" s="626"/>
      <c r="CK201" s="626"/>
      <c r="CL201" s="626"/>
      <c r="CM201" s="626"/>
      <c r="CN201" s="626"/>
      <c r="CO201" s="626"/>
      <c r="CP201" s="626"/>
      <c r="CQ201" s="626"/>
      <c r="CR201" s="626"/>
      <c r="CS201" s="626"/>
      <c r="CT201" s="626"/>
      <c r="CU201" s="626"/>
      <c r="CV201" s="626"/>
      <c r="CW201" s="626"/>
      <c r="CX201" s="626"/>
      <c r="CY201" s="626"/>
      <c r="CZ201" s="626"/>
      <c r="DA201" s="626"/>
      <c r="DB201" s="626"/>
      <c r="DC201" s="626"/>
      <c r="DD201" s="626"/>
      <c r="DE201" s="626"/>
      <c r="DF201" s="626"/>
      <c r="DG201" s="626"/>
      <c r="DH201" s="626"/>
      <c r="DI201" s="626"/>
      <c r="DJ201" s="626"/>
      <c r="DK201" s="626"/>
      <c r="DL201" s="626"/>
      <c r="DM201" s="626"/>
      <c r="DN201" s="626"/>
      <c r="DO201" s="626"/>
      <c r="DP201" s="626"/>
      <c r="DQ201" s="626"/>
      <c r="DR201" s="626"/>
      <c r="DS201" s="626"/>
      <c r="DT201" s="626"/>
      <c r="DU201" s="626"/>
      <c r="DV201" s="626"/>
      <c r="DW201" s="626"/>
      <c r="DX201" s="626"/>
      <c r="DY201" s="626"/>
      <c r="DZ201" s="626"/>
      <c r="EA201" s="626"/>
      <c r="EB201" s="626"/>
      <c r="EC201" s="626"/>
      <c r="ED201" s="626"/>
      <c r="EE201" s="626"/>
      <c r="EF201" s="626"/>
      <c r="EG201" s="626"/>
      <c r="EH201" s="626"/>
      <c r="EI201" s="626"/>
      <c r="EJ201" s="626"/>
      <c r="EK201" s="626"/>
      <c r="EL201" s="626"/>
      <c r="EM201" s="626"/>
      <c r="EN201" s="626"/>
      <c r="EO201" s="626"/>
      <c r="EP201" s="626"/>
      <c r="EQ201" s="626"/>
      <c r="ER201" s="626"/>
      <c r="ES201" s="626"/>
      <c r="ET201" s="626"/>
      <c r="EU201" s="626"/>
      <c r="EV201" s="626"/>
      <c r="EW201" s="626"/>
      <c r="EX201" s="626"/>
      <c r="EY201" s="626"/>
      <c r="EZ201" s="626"/>
      <c r="FA201" s="626"/>
      <c r="FB201" s="626"/>
      <c r="FC201" s="626"/>
      <c r="FD201" s="626"/>
      <c r="FE201" s="626"/>
      <c r="FF201" s="626"/>
      <c r="FG201" s="626"/>
      <c r="FH201" s="626"/>
      <c r="FI201" s="626"/>
      <c r="FJ201" s="626"/>
      <c r="FK201" s="626"/>
      <c r="FL201" s="626"/>
      <c r="FM201" s="626"/>
      <c r="FN201" s="626"/>
      <c r="FO201" s="626"/>
      <c r="FP201" s="626"/>
      <c r="FQ201" s="626"/>
      <c r="FR201" s="626"/>
      <c r="FS201" s="626"/>
      <c r="FT201" s="626"/>
      <c r="FU201" s="626"/>
      <c r="FV201" s="626"/>
      <c r="FW201" s="626"/>
      <c r="FX201" s="626"/>
      <c r="FY201" s="626"/>
      <c r="FZ201" s="626"/>
      <c r="GA201" s="626"/>
      <c r="GB201" s="626"/>
      <c r="GC201" s="626"/>
      <c r="GD201" s="626"/>
      <c r="GE201" s="626"/>
      <c r="GF201" s="626"/>
      <c r="GG201" s="626"/>
      <c r="GH201" s="626"/>
      <c r="GI201" s="626"/>
      <c r="GJ201" s="626"/>
      <c r="GK201" s="626"/>
      <c r="GL201" s="626"/>
      <c r="GM201" s="626"/>
      <c r="GN201" s="626"/>
      <c r="GO201" s="626"/>
      <c r="GP201" s="626"/>
      <c r="GQ201" s="626"/>
      <c r="GR201" s="626"/>
      <c r="GS201" s="626"/>
      <c r="GT201" s="626"/>
      <c r="GU201" s="626"/>
      <c r="GV201" s="626"/>
      <c r="GW201" s="626"/>
      <c r="GX201" s="626"/>
      <c r="GY201" s="626"/>
      <c r="GZ201" s="626"/>
      <c r="HA201" s="626"/>
      <c r="HB201" s="626"/>
      <c r="HC201" s="626"/>
      <c r="HD201" s="626"/>
      <c r="HE201" s="626"/>
      <c r="HF201" s="626"/>
      <c r="HG201" s="626"/>
      <c r="HH201" s="626"/>
      <c r="HI201" s="626"/>
      <c r="HJ201" s="626"/>
      <c r="HK201" s="626"/>
      <c r="HL201" s="626"/>
      <c r="HM201" s="626"/>
      <c r="HN201" s="626"/>
      <c r="HO201" s="626"/>
      <c r="HP201" s="626"/>
      <c r="HQ201" s="626"/>
      <c r="HR201" s="626"/>
      <c r="HS201" s="626"/>
      <c r="HT201" s="626"/>
      <c r="HU201" s="626"/>
      <c r="HV201" s="626"/>
      <c r="HW201" s="626"/>
      <c r="HX201" s="626"/>
      <c r="HY201" s="626"/>
      <c r="HZ201" s="626"/>
      <c r="IA201" s="626"/>
      <c r="IB201" s="626"/>
      <c r="IC201" s="626"/>
      <c r="ID201" s="626"/>
      <c r="IE201" s="626"/>
      <c r="IF201" s="626"/>
      <c r="IG201" s="626"/>
      <c r="IH201" s="626"/>
      <c r="II201" s="626"/>
      <c r="IJ201" s="626"/>
      <c r="IK201" s="626"/>
      <c r="IL201" s="626"/>
      <c r="IM201" s="626"/>
      <c r="IN201" s="626"/>
      <c r="IO201" s="626"/>
      <c r="IP201" s="626"/>
      <c r="IQ201" s="626"/>
      <c r="IR201" s="626"/>
      <c r="IS201" s="626"/>
      <c r="IT201" s="626"/>
      <c r="IU201" s="626"/>
      <c r="IV201" s="626"/>
    </row>
    <row r="202" spans="1:256" s="638" customFormat="1" ht="18.75" customHeight="1">
      <c r="A202" s="214"/>
      <c r="B202" s="493"/>
      <c r="C202" s="493" t="s">
        <v>678</v>
      </c>
      <c r="D202" s="632"/>
      <c r="E202" s="632"/>
      <c r="F202" s="632"/>
      <c r="G202" s="632"/>
      <c r="H202" s="632"/>
      <c r="I202" s="628"/>
      <c r="J202" s="632"/>
      <c r="K202" s="632"/>
      <c r="L202" s="633"/>
      <c r="M202" s="634"/>
      <c r="N202" s="632"/>
      <c r="O202" s="631"/>
      <c r="P202" s="635"/>
      <c r="Q202" s="636"/>
      <c r="R202" s="637"/>
      <c r="S202" s="637"/>
      <c r="T202" s="637"/>
      <c r="U202" s="637"/>
      <c r="V202" s="637"/>
      <c r="W202" s="637"/>
      <c r="X202" s="637"/>
      <c r="Y202" s="637"/>
      <c r="Z202" s="637"/>
      <c r="AA202" s="637"/>
      <c r="AB202" s="637"/>
      <c r="AC202" s="637"/>
      <c r="AD202" s="637"/>
      <c r="AE202" s="637"/>
      <c r="AF202" s="637"/>
      <c r="AG202" s="637"/>
      <c r="AH202" s="637"/>
      <c r="AI202" s="637"/>
      <c r="AJ202" s="637"/>
      <c r="AK202" s="637"/>
      <c r="AL202" s="637"/>
      <c r="AM202" s="637"/>
      <c r="AN202" s="637"/>
      <c r="AO202" s="637"/>
      <c r="AP202" s="637"/>
      <c r="AQ202" s="637"/>
      <c r="AR202" s="637"/>
      <c r="AS202" s="637"/>
      <c r="AT202" s="637"/>
      <c r="AU202" s="637"/>
      <c r="AV202" s="637"/>
      <c r="AW202" s="637"/>
      <c r="AX202" s="637"/>
      <c r="AY202" s="637"/>
      <c r="AZ202" s="637"/>
      <c r="BA202" s="637"/>
      <c r="BB202" s="637"/>
      <c r="BC202" s="637"/>
      <c r="BD202" s="637"/>
      <c r="BE202" s="637"/>
      <c r="BF202" s="637"/>
      <c r="BG202" s="637"/>
      <c r="BH202" s="637"/>
      <c r="BI202" s="637"/>
      <c r="BJ202" s="637"/>
      <c r="BK202" s="637"/>
      <c r="BL202" s="637"/>
      <c r="BM202" s="637"/>
      <c r="BN202" s="637"/>
      <c r="BO202" s="637"/>
      <c r="BP202" s="637"/>
      <c r="BQ202" s="637"/>
      <c r="BR202" s="637"/>
      <c r="BS202" s="637"/>
      <c r="BT202" s="637"/>
      <c r="BU202" s="637"/>
      <c r="BV202" s="637"/>
      <c r="BW202" s="637"/>
      <c r="BX202" s="637"/>
      <c r="BY202" s="637"/>
      <c r="BZ202" s="637"/>
      <c r="CA202" s="637"/>
      <c r="CB202" s="637"/>
      <c r="CC202" s="637"/>
      <c r="CD202" s="637"/>
      <c r="CE202" s="637"/>
      <c r="CF202" s="637"/>
      <c r="CG202" s="637"/>
      <c r="CH202" s="637"/>
      <c r="CI202" s="637"/>
      <c r="CJ202" s="637"/>
      <c r="CK202" s="637"/>
      <c r="CL202" s="637"/>
      <c r="CM202" s="637"/>
      <c r="CN202" s="637"/>
      <c r="CO202" s="637"/>
      <c r="CP202" s="637"/>
      <c r="CQ202" s="637"/>
      <c r="CR202" s="637"/>
      <c r="CS202" s="637"/>
      <c r="CT202" s="637"/>
      <c r="CU202" s="637"/>
      <c r="CV202" s="637"/>
      <c r="CW202" s="637"/>
      <c r="CX202" s="637"/>
      <c r="CY202" s="637"/>
      <c r="CZ202" s="637"/>
      <c r="DA202" s="637"/>
      <c r="DB202" s="637"/>
      <c r="DC202" s="637"/>
      <c r="DD202" s="637"/>
      <c r="DE202" s="637"/>
      <c r="DF202" s="637"/>
      <c r="DG202" s="637"/>
      <c r="DH202" s="637"/>
      <c r="DI202" s="637"/>
      <c r="DJ202" s="637"/>
      <c r="DK202" s="637"/>
      <c r="DL202" s="637"/>
      <c r="DM202" s="637"/>
      <c r="DN202" s="637"/>
      <c r="DO202" s="637"/>
      <c r="DP202" s="637"/>
      <c r="DQ202" s="637"/>
      <c r="DR202" s="637"/>
      <c r="DS202" s="637"/>
      <c r="DT202" s="637"/>
      <c r="DU202" s="637"/>
      <c r="DV202" s="637"/>
      <c r="DW202" s="637"/>
      <c r="DX202" s="637"/>
      <c r="DY202" s="637"/>
      <c r="DZ202" s="637"/>
      <c r="EA202" s="637"/>
      <c r="EB202" s="637"/>
      <c r="EC202" s="637"/>
      <c r="ED202" s="637"/>
      <c r="EE202" s="637"/>
      <c r="EF202" s="637"/>
      <c r="EG202" s="637"/>
      <c r="EH202" s="637"/>
      <c r="EI202" s="637"/>
      <c r="EJ202" s="637"/>
      <c r="EK202" s="637"/>
      <c r="EL202" s="637"/>
      <c r="EM202" s="637"/>
      <c r="EN202" s="637"/>
      <c r="EO202" s="637"/>
      <c r="EP202" s="637"/>
      <c r="EQ202" s="637"/>
      <c r="ER202" s="637"/>
      <c r="ES202" s="637"/>
      <c r="ET202" s="637"/>
      <c r="EU202" s="637"/>
      <c r="EV202" s="637"/>
      <c r="EW202" s="637"/>
      <c r="EX202" s="637"/>
      <c r="EY202" s="637"/>
      <c r="EZ202" s="637"/>
      <c r="FA202" s="637"/>
      <c r="FB202" s="637"/>
      <c r="FC202" s="637"/>
      <c r="FD202" s="637"/>
      <c r="FE202" s="637"/>
      <c r="FF202" s="637"/>
      <c r="FG202" s="637"/>
      <c r="FH202" s="637"/>
      <c r="FI202" s="637"/>
      <c r="FJ202" s="637"/>
      <c r="FK202" s="637"/>
      <c r="FL202" s="637"/>
      <c r="FM202" s="637"/>
      <c r="FN202" s="637"/>
      <c r="FO202" s="637"/>
      <c r="FP202" s="637"/>
      <c r="FQ202" s="637"/>
      <c r="FR202" s="637"/>
      <c r="FS202" s="637"/>
      <c r="FT202" s="637"/>
      <c r="FU202" s="637"/>
      <c r="FV202" s="637"/>
      <c r="FW202" s="637"/>
      <c r="FX202" s="637"/>
      <c r="FY202" s="637"/>
      <c r="FZ202" s="637"/>
      <c r="GA202" s="637"/>
      <c r="GB202" s="637"/>
      <c r="GC202" s="637"/>
      <c r="GD202" s="637"/>
      <c r="GE202" s="637"/>
      <c r="GF202" s="637"/>
      <c r="GG202" s="637"/>
      <c r="GH202" s="637"/>
      <c r="GI202" s="637"/>
      <c r="GJ202" s="637"/>
      <c r="GK202" s="637"/>
      <c r="GL202" s="637"/>
      <c r="GM202" s="637"/>
      <c r="GN202" s="637"/>
      <c r="GO202" s="637"/>
      <c r="GP202" s="637"/>
      <c r="GQ202" s="637"/>
      <c r="GR202" s="637"/>
      <c r="GS202" s="637"/>
      <c r="GT202" s="637"/>
      <c r="GU202" s="637"/>
      <c r="GV202" s="637"/>
      <c r="GW202" s="637"/>
      <c r="GX202" s="637"/>
      <c r="GY202" s="637"/>
      <c r="GZ202" s="637"/>
      <c r="HA202" s="637"/>
      <c r="HB202" s="637"/>
      <c r="HC202" s="637"/>
      <c r="HD202" s="637"/>
      <c r="HE202" s="637"/>
      <c r="HF202" s="637"/>
      <c r="HG202" s="637"/>
      <c r="HH202" s="637"/>
      <c r="HI202" s="637"/>
      <c r="HJ202" s="637"/>
      <c r="HK202" s="637"/>
      <c r="HL202" s="637"/>
      <c r="HM202" s="637"/>
      <c r="HN202" s="637"/>
      <c r="HO202" s="637"/>
      <c r="HP202" s="637"/>
      <c r="HQ202" s="637"/>
      <c r="HR202" s="637"/>
      <c r="HS202" s="637"/>
      <c r="HT202" s="637"/>
      <c r="HU202" s="637"/>
      <c r="HV202" s="637"/>
      <c r="HW202" s="637"/>
      <c r="HX202" s="637"/>
      <c r="HY202" s="637"/>
      <c r="HZ202" s="637"/>
      <c r="IA202" s="637"/>
      <c r="IB202" s="637"/>
      <c r="IC202" s="637"/>
      <c r="ID202" s="637"/>
      <c r="IE202" s="637"/>
      <c r="IF202" s="637"/>
      <c r="IG202" s="637"/>
      <c r="IH202" s="637"/>
      <c r="II202" s="637"/>
      <c r="IJ202" s="637"/>
      <c r="IK202" s="637"/>
      <c r="IL202" s="637"/>
      <c r="IM202" s="637"/>
      <c r="IN202" s="637"/>
      <c r="IO202" s="637"/>
      <c r="IP202" s="637"/>
      <c r="IQ202" s="637"/>
      <c r="IR202" s="637"/>
      <c r="IS202" s="637"/>
      <c r="IT202" s="637"/>
      <c r="IU202" s="637"/>
      <c r="IV202" s="637"/>
    </row>
    <row r="203" spans="1:256" s="638" customFormat="1" ht="18.75" customHeight="1">
      <c r="A203" s="214"/>
      <c r="B203" s="493" t="s">
        <v>679</v>
      </c>
      <c r="C203" s="493" t="s">
        <v>680</v>
      </c>
      <c r="D203" s="632"/>
      <c r="E203" s="632"/>
      <c r="F203" s="632"/>
      <c r="G203" s="632"/>
      <c r="H203" s="632"/>
      <c r="I203" s="628"/>
      <c r="J203" s="632"/>
      <c r="K203" s="632"/>
      <c r="L203" s="633"/>
      <c r="M203" s="634"/>
      <c r="N203" s="632"/>
      <c r="O203" s="631"/>
      <c r="P203" s="639"/>
      <c r="Q203" s="636"/>
      <c r="R203" s="637"/>
      <c r="S203" s="637"/>
      <c r="T203" s="637"/>
      <c r="U203" s="637"/>
      <c r="V203" s="637"/>
      <c r="W203" s="637"/>
      <c r="X203" s="637"/>
      <c r="Y203" s="637"/>
      <c r="Z203" s="637"/>
      <c r="AA203" s="637"/>
      <c r="AB203" s="637"/>
      <c r="AC203" s="637"/>
      <c r="AD203" s="637"/>
      <c r="AE203" s="637"/>
      <c r="AF203" s="637"/>
      <c r="AG203" s="637"/>
      <c r="AH203" s="637"/>
      <c r="AI203" s="637"/>
      <c r="AJ203" s="637"/>
      <c r="AK203" s="637"/>
      <c r="AL203" s="637"/>
      <c r="AM203" s="637"/>
      <c r="AN203" s="637"/>
      <c r="AO203" s="637"/>
      <c r="AP203" s="637"/>
      <c r="AQ203" s="637"/>
      <c r="AR203" s="637"/>
      <c r="AS203" s="637"/>
      <c r="AT203" s="637"/>
      <c r="AU203" s="637"/>
      <c r="AV203" s="637"/>
      <c r="AW203" s="637"/>
      <c r="AX203" s="637"/>
      <c r="AY203" s="637"/>
      <c r="AZ203" s="637"/>
      <c r="BA203" s="637"/>
      <c r="BB203" s="637"/>
      <c r="BC203" s="637"/>
      <c r="BD203" s="637"/>
      <c r="BE203" s="637"/>
      <c r="BF203" s="637"/>
      <c r="BG203" s="637"/>
      <c r="BH203" s="637"/>
      <c r="BI203" s="637"/>
      <c r="BJ203" s="637"/>
      <c r="BK203" s="637"/>
      <c r="BL203" s="637"/>
      <c r="BM203" s="637"/>
      <c r="BN203" s="637"/>
      <c r="BO203" s="637"/>
      <c r="BP203" s="637"/>
      <c r="BQ203" s="637"/>
      <c r="BR203" s="637"/>
      <c r="BS203" s="637"/>
      <c r="BT203" s="637"/>
      <c r="BU203" s="637"/>
      <c r="BV203" s="637"/>
      <c r="BW203" s="637"/>
      <c r="BX203" s="637"/>
      <c r="BY203" s="637"/>
      <c r="BZ203" s="637"/>
      <c r="CA203" s="637"/>
      <c r="CB203" s="637"/>
      <c r="CC203" s="637"/>
      <c r="CD203" s="637"/>
      <c r="CE203" s="637"/>
      <c r="CF203" s="637"/>
      <c r="CG203" s="637"/>
      <c r="CH203" s="637"/>
      <c r="CI203" s="637"/>
      <c r="CJ203" s="637"/>
      <c r="CK203" s="637"/>
      <c r="CL203" s="637"/>
      <c r="CM203" s="637"/>
      <c r="CN203" s="637"/>
      <c r="CO203" s="637"/>
      <c r="CP203" s="637"/>
      <c r="CQ203" s="637"/>
      <c r="CR203" s="637"/>
      <c r="CS203" s="637"/>
      <c r="CT203" s="637"/>
      <c r="CU203" s="637"/>
      <c r="CV203" s="637"/>
      <c r="CW203" s="637"/>
      <c r="CX203" s="637"/>
      <c r="CY203" s="637"/>
      <c r="CZ203" s="637"/>
      <c r="DA203" s="637"/>
      <c r="DB203" s="637"/>
      <c r="DC203" s="637"/>
      <c r="DD203" s="637"/>
      <c r="DE203" s="637"/>
      <c r="DF203" s="637"/>
      <c r="DG203" s="637"/>
      <c r="DH203" s="637"/>
      <c r="DI203" s="637"/>
      <c r="DJ203" s="637"/>
      <c r="DK203" s="637"/>
      <c r="DL203" s="637"/>
      <c r="DM203" s="637"/>
      <c r="DN203" s="637"/>
      <c r="DO203" s="637"/>
      <c r="DP203" s="637"/>
      <c r="DQ203" s="637"/>
      <c r="DR203" s="637"/>
      <c r="DS203" s="637"/>
      <c r="DT203" s="637"/>
      <c r="DU203" s="637"/>
      <c r="DV203" s="637"/>
      <c r="DW203" s="637"/>
      <c r="DX203" s="637"/>
      <c r="DY203" s="637"/>
      <c r="DZ203" s="637"/>
      <c r="EA203" s="637"/>
      <c r="EB203" s="637"/>
      <c r="EC203" s="637"/>
      <c r="ED203" s="637"/>
      <c r="EE203" s="637"/>
      <c r="EF203" s="637"/>
      <c r="EG203" s="637"/>
      <c r="EH203" s="637"/>
      <c r="EI203" s="637"/>
      <c r="EJ203" s="637"/>
      <c r="EK203" s="637"/>
      <c r="EL203" s="637"/>
      <c r="EM203" s="637"/>
      <c r="EN203" s="637"/>
      <c r="EO203" s="637"/>
      <c r="EP203" s="637"/>
      <c r="EQ203" s="637"/>
      <c r="ER203" s="637"/>
      <c r="ES203" s="637"/>
      <c r="ET203" s="637"/>
      <c r="EU203" s="637"/>
      <c r="EV203" s="637"/>
      <c r="EW203" s="637"/>
      <c r="EX203" s="637"/>
      <c r="EY203" s="637"/>
      <c r="EZ203" s="637"/>
      <c r="FA203" s="637"/>
      <c r="FB203" s="637"/>
      <c r="FC203" s="637"/>
      <c r="FD203" s="637"/>
      <c r="FE203" s="637"/>
      <c r="FF203" s="637"/>
      <c r="FG203" s="637"/>
      <c r="FH203" s="637"/>
      <c r="FI203" s="637"/>
      <c r="FJ203" s="637"/>
      <c r="FK203" s="637"/>
      <c r="FL203" s="637"/>
      <c r="FM203" s="637"/>
      <c r="FN203" s="637"/>
      <c r="FO203" s="637"/>
      <c r="FP203" s="637"/>
      <c r="FQ203" s="637"/>
      <c r="FR203" s="637"/>
      <c r="FS203" s="637"/>
      <c r="FT203" s="637"/>
      <c r="FU203" s="637"/>
      <c r="FV203" s="637"/>
      <c r="FW203" s="637"/>
      <c r="FX203" s="637"/>
      <c r="FY203" s="637"/>
      <c r="FZ203" s="637"/>
      <c r="GA203" s="637"/>
      <c r="GB203" s="637"/>
      <c r="GC203" s="637"/>
      <c r="GD203" s="637"/>
      <c r="GE203" s="637"/>
      <c r="GF203" s="637"/>
      <c r="GG203" s="637"/>
      <c r="GH203" s="637"/>
      <c r="GI203" s="637"/>
      <c r="GJ203" s="637"/>
      <c r="GK203" s="637"/>
      <c r="GL203" s="637"/>
      <c r="GM203" s="637"/>
      <c r="GN203" s="637"/>
      <c r="GO203" s="637"/>
      <c r="GP203" s="637"/>
      <c r="GQ203" s="637"/>
      <c r="GR203" s="637"/>
      <c r="GS203" s="637"/>
      <c r="GT203" s="637"/>
      <c r="GU203" s="637"/>
      <c r="GV203" s="637"/>
      <c r="GW203" s="637"/>
      <c r="GX203" s="637"/>
      <c r="GY203" s="637"/>
      <c r="GZ203" s="637"/>
      <c r="HA203" s="637"/>
      <c r="HB203" s="637"/>
      <c r="HC203" s="637"/>
      <c r="HD203" s="637"/>
      <c r="HE203" s="637"/>
      <c r="HF203" s="637"/>
      <c r="HG203" s="637"/>
      <c r="HH203" s="637"/>
      <c r="HI203" s="637"/>
      <c r="HJ203" s="637"/>
      <c r="HK203" s="637"/>
      <c r="HL203" s="637"/>
      <c r="HM203" s="637"/>
      <c r="HN203" s="637"/>
      <c r="HO203" s="637"/>
      <c r="HP203" s="637"/>
      <c r="HQ203" s="637"/>
      <c r="HR203" s="637"/>
      <c r="HS203" s="637"/>
      <c r="HT203" s="637"/>
      <c r="HU203" s="637"/>
      <c r="HV203" s="637"/>
      <c r="HW203" s="637"/>
      <c r="HX203" s="637"/>
      <c r="HY203" s="637"/>
      <c r="HZ203" s="637"/>
      <c r="IA203" s="637"/>
      <c r="IB203" s="637"/>
      <c r="IC203" s="637"/>
      <c r="ID203" s="637"/>
      <c r="IE203" s="637"/>
      <c r="IF203" s="637"/>
      <c r="IG203" s="637"/>
      <c r="IH203" s="637"/>
      <c r="II203" s="637"/>
      <c r="IJ203" s="637"/>
      <c r="IK203" s="637"/>
      <c r="IL203" s="637"/>
      <c r="IM203" s="637"/>
      <c r="IN203" s="637"/>
      <c r="IO203" s="637"/>
      <c r="IP203" s="637"/>
      <c r="IQ203" s="637"/>
      <c r="IR203" s="637"/>
      <c r="IS203" s="637"/>
      <c r="IT203" s="637"/>
      <c r="IU203" s="637"/>
      <c r="IV203" s="637"/>
    </row>
    <row r="204" spans="1:256" s="627" customFormat="1" ht="18.75" customHeight="1">
      <c r="A204" s="557"/>
      <c r="B204" s="493" t="s">
        <v>681</v>
      </c>
      <c r="C204" s="493" t="s">
        <v>682</v>
      </c>
      <c r="D204" s="628"/>
      <c r="E204" s="628"/>
      <c r="F204" s="628"/>
      <c r="G204" s="628"/>
      <c r="H204" s="628"/>
      <c r="I204" s="628"/>
      <c r="J204" s="628"/>
      <c r="K204" s="628"/>
      <c r="L204" s="629"/>
      <c r="M204" s="634"/>
      <c r="N204" s="628"/>
      <c r="O204" s="631"/>
      <c r="P204" s="624"/>
      <c r="Q204" s="625"/>
      <c r="R204" s="626"/>
      <c r="S204" s="626"/>
      <c r="T204" s="626"/>
      <c r="U204" s="626"/>
      <c r="V204" s="626"/>
      <c r="W204" s="626"/>
      <c r="X204" s="626"/>
      <c r="Y204" s="626"/>
      <c r="Z204" s="626"/>
      <c r="AA204" s="626"/>
      <c r="AB204" s="626"/>
      <c r="AC204" s="626"/>
      <c r="AD204" s="626"/>
      <c r="AE204" s="626"/>
      <c r="AF204" s="626"/>
      <c r="AG204" s="626"/>
      <c r="AH204" s="626"/>
      <c r="AI204" s="626"/>
      <c r="AJ204" s="626"/>
      <c r="AK204" s="626"/>
      <c r="AL204" s="626"/>
      <c r="AM204" s="626"/>
      <c r="AN204" s="626"/>
      <c r="AO204" s="626"/>
      <c r="AP204" s="626"/>
      <c r="AQ204" s="626"/>
      <c r="AR204" s="626"/>
      <c r="AS204" s="626"/>
      <c r="AT204" s="626"/>
      <c r="AU204" s="626"/>
      <c r="AV204" s="626"/>
      <c r="AW204" s="626"/>
      <c r="AX204" s="626"/>
      <c r="AY204" s="626"/>
      <c r="AZ204" s="626"/>
      <c r="BA204" s="626"/>
      <c r="BB204" s="626"/>
      <c r="BC204" s="626"/>
      <c r="BD204" s="626"/>
      <c r="BE204" s="626"/>
      <c r="BF204" s="626"/>
      <c r="BG204" s="626"/>
      <c r="BH204" s="626"/>
      <c r="BI204" s="626"/>
      <c r="BJ204" s="626"/>
      <c r="BK204" s="626"/>
      <c r="BL204" s="626"/>
      <c r="BM204" s="626"/>
      <c r="BN204" s="626"/>
      <c r="BO204" s="626"/>
      <c r="BP204" s="626"/>
      <c r="BQ204" s="626"/>
      <c r="BR204" s="626"/>
      <c r="BS204" s="626"/>
      <c r="BT204" s="626"/>
      <c r="BU204" s="626"/>
      <c r="BV204" s="626"/>
      <c r="BW204" s="626"/>
      <c r="BX204" s="626"/>
      <c r="BY204" s="626"/>
      <c r="BZ204" s="626"/>
      <c r="CA204" s="626"/>
      <c r="CB204" s="626"/>
      <c r="CC204" s="626"/>
      <c r="CD204" s="626"/>
      <c r="CE204" s="626"/>
      <c r="CF204" s="626"/>
      <c r="CG204" s="626"/>
      <c r="CH204" s="626"/>
      <c r="CI204" s="626"/>
      <c r="CJ204" s="626"/>
      <c r="CK204" s="626"/>
      <c r="CL204" s="626"/>
      <c r="CM204" s="626"/>
      <c r="CN204" s="626"/>
      <c r="CO204" s="626"/>
      <c r="CP204" s="626"/>
      <c r="CQ204" s="626"/>
      <c r="CR204" s="626"/>
      <c r="CS204" s="626"/>
      <c r="CT204" s="626"/>
      <c r="CU204" s="626"/>
      <c r="CV204" s="626"/>
      <c r="CW204" s="626"/>
      <c r="CX204" s="626"/>
      <c r="CY204" s="626"/>
      <c r="CZ204" s="626"/>
      <c r="DA204" s="626"/>
      <c r="DB204" s="626"/>
      <c r="DC204" s="626"/>
      <c r="DD204" s="626"/>
      <c r="DE204" s="626"/>
      <c r="DF204" s="626"/>
      <c r="DG204" s="626"/>
      <c r="DH204" s="626"/>
      <c r="DI204" s="626"/>
      <c r="DJ204" s="626"/>
      <c r="DK204" s="626"/>
      <c r="DL204" s="626"/>
      <c r="DM204" s="626"/>
      <c r="DN204" s="626"/>
      <c r="DO204" s="626"/>
      <c r="DP204" s="626"/>
      <c r="DQ204" s="626"/>
      <c r="DR204" s="626"/>
      <c r="DS204" s="626"/>
      <c r="DT204" s="626"/>
      <c r="DU204" s="626"/>
      <c r="DV204" s="626"/>
      <c r="DW204" s="626"/>
      <c r="DX204" s="626"/>
      <c r="DY204" s="626"/>
      <c r="DZ204" s="626"/>
      <c r="EA204" s="626"/>
      <c r="EB204" s="626"/>
      <c r="EC204" s="626"/>
      <c r="ED204" s="626"/>
      <c r="EE204" s="626"/>
      <c r="EF204" s="626"/>
      <c r="EG204" s="626"/>
      <c r="EH204" s="626"/>
      <c r="EI204" s="626"/>
      <c r="EJ204" s="626"/>
      <c r="EK204" s="626"/>
      <c r="EL204" s="626"/>
      <c r="EM204" s="626"/>
      <c r="EN204" s="626"/>
      <c r="EO204" s="626"/>
      <c r="EP204" s="626"/>
      <c r="EQ204" s="626"/>
      <c r="ER204" s="626"/>
      <c r="ES204" s="626"/>
      <c r="ET204" s="626"/>
      <c r="EU204" s="626"/>
      <c r="EV204" s="626"/>
      <c r="EW204" s="626"/>
      <c r="EX204" s="626"/>
      <c r="EY204" s="626"/>
      <c r="EZ204" s="626"/>
      <c r="FA204" s="626"/>
      <c r="FB204" s="626"/>
      <c r="FC204" s="626"/>
      <c r="FD204" s="626"/>
      <c r="FE204" s="626"/>
      <c r="FF204" s="626"/>
      <c r="FG204" s="626"/>
      <c r="FH204" s="626"/>
      <c r="FI204" s="626"/>
      <c r="FJ204" s="626"/>
      <c r="FK204" s="626"/>
      <c r="FL204" s="626"/>
      <c r="FM204" s="626"/>
      <c r="FN204" s="626"/>
      <c r="FO204" s="626"/>
      <c r="FP204" s="626"/>
      <c r="FQ204" s="626"/>
      <c r="FR204" s="626"/>
      <c r="FS204" s="626"/>
      <c r="FT204" s="626"/>
      <c r="FU204" s="626"/>
      <c r="FV204" s="626"/>
      <c r="FW204" s="626"/>
      <c r="FX204" s="626"/>
      <c r="FY204" s="626"/>
      <c r="FZ204" s="626"/>
      <c r="GA204" s="626"/>
      <c r="GB204" s="626"/>
      <c r="GC204" s="626"/>
      <c r="GD204" s="626"/>
      <c r="GE204" s="626"/>
      <c r="GF204" s="626"/>
      <c r="GG204" s="626"/>
      <c r="GH204" s="626"/>
      <c r="GI204" s="626"/>
      <c r="GJ204" s="626"/>
      <c r="GK204" s="626"/>
      <c r="GL204" s="626"/>
      <c r="GM204" s="626"/>
      <c r="GN204" s="626"/>
      <c r="GO204" s="626"/>
      <c r="GP204" s="626"/>
      <c r="GQ204" s="626"/>
      <c r="GR204" s="626"/>
      <c r="GS204" s="626"/>
      <c r="GT204" s="626"/>
      <c r="GU204" s="626"/>
      <c r="GV204" s="626"/>
      <c r="GW204" s="626"/>
      <c r="GX204" s="626"/>
      <c r="GY204" s="626"/>
      <c r="GZ204" s="626"/>
      <c r="HA204" s="626"/>
      <c r="HB204" s="626"/>
      <c r="HC204" s="626"/>
      <c r="HD204" s="626"/>
      <c r="HE204" s="626"/>
      <c r="HF204" s="626"/>
      <c r="HG204" s="626"/>
      <c r="HH204" s="626"/>
      <c r="HI204" s="626"/>
      <c r="HJ204" s="626"/>
      <c r="HK204" s="626"/>
      <c r="HL204" s="626"/>
      <c r="HM204" s="626"/>
      <c r="HN204" s="626"/>
      <c r="HO204" s="626"/>
      <c r="HP204" s="626"/>
      <c r="HQ204" s="626"/>
      <c r="HR204" s="626"/>
      <c r="HS204" s="626"/>
      <c r="HT204" s="626"/>
      <c r="HU204" s="626"/>
      <c r="HV204" s="626"/>
      <c r="HW204" s="626"/>
      <c r="HX204" s="626"/>
      <c r="HY204" s="626"/>
      <c r="HZ204" s="626"/>
      <c r="IA204" s="626"/>
      <c r="IB204" s="626"/>
      <c r="IC204" s="626"/>
      <c r="ID204" s="626"/>
      <c r="IE204" s="626"/>
      <c r="IF204" s="626"/>
      <c r="IG204" s="626"/>
      <c r="IH204" s="626"/>
      <c r="II204" s="626"/>
      <c r="IJ204" s="626"/>
      <c r="IK204" s="626"/>
      <c r="IL204" s="626"/>
      <c r="IM204" s="626"/>
      <c r="IN204" s="626"/>
      <c r="IO204" s="626"/>
      <c r="IP204" s="626"/>
      <c r="IQ204" s="626"/>
      <c r="IR204" s="626"/>
      <c r="IS204" s="626"/>
      <c r="IT204" s="626"/>
      <c r="IU204" s="626"/>
      <c r="IV204" s="626"/>
    </row>
    <row r="205" spans="1:256" s="638" customFormat="1" ht="18.75" customHeight="1">
      <c r="A205" s="214"/>
      <c r="B205" s="493" t="s">
        <v>683</v>
      </c>
      <c r="C205" s="572" t="s">
        <v>684</v>
      </c>
      <c r="D205" s="632"/>
      <c r="E205" s="632"/>
      <c r="F205" s="632"/>
      <c r="G205" s="632"/>
      <c r="H205" s="632"/>
      <c r="I205" s="628"/>
      <c r="J205" s="632"/>
      <c r="K205" s="632"/>
      <c r="L205" s="633"/>
      <c r="M205" s="634"/>
      <c r="N205" s="632"/>
      <c r="O205" s="631"/>
      <c r="P205" s="635"/>
      <c r="Q205" s="636"/>
      <c r="R205" s="637"/>
      <c r="S205" s="637"/>
      <c r="T205" s="637"/>
      <c r="U205" s="637"/>
      <c r="V205" s="637"/>
      <c r="W205" s="637"/>
      <c r="X205" s="637"/>
      <c r="Y205" s="637"/>
      <c r="Z205" s="637"/>
      <c r="AA205" s="637"/>
      <c r="AB205" s="637"/>
      <c r="AC205" s="637"/>
      <c r="AD205" s="637"/>
      <c r="AE205" s="637"/>
      <c r="AF205" s="637"/>
      <c r="AG205" s="637"/>
      <c r="AH205" s="637"/>
      <c r="AI205" s="637"/>
      <c r="AJ205" s="637"/>
      <c r="AK205" s="637"/>
      <c r="AL205" s="637"/>
      <c r="AM205" s="637"/>
      <c r="AN205" s="637"/>
      <c r="AO205" s="637"/>
      <c r="AP205" s="637"/>
      <c r="AQ205" s="637"/>
      <c r="AR205" s="637"/>
      <c r="AS205" s="637"/>
      <c r="AT205" s="637"/>
      <c r="AU205" s="637"/>
      <c r="AV205" s="637"/>
      <c r="AW205" s="637"/>
      <c r="AX205" s="637"/>
      <c r="AY205" s="637"/>
      <c r="AZ205" s="637"/>
      <c r="BA205" s="637"/>
      <c r="BB205" s="637"/>
      <c r="BC205" s="637"/>
      <c r="BD205" s="637"/>
      <c r="BE205" s="637"/>
      <c r="BF205" s="637"/>
      <c r="BG205" s="637"/>
      <c r="BH205" s="637"/>
      <c r="BI205" s="637"/>
      <c r="BJ205" s="637"/>
      <c r="BK205" s="637"/>
      <c r="BL205" s="637"/>
      <c r="BM205" s="637"/>
      <c r="BN205" s="637"/>
      <c r="BO205" s="637"/>
      <c r="BP205" s="637"/>
      <c r="BQ205" s="637"/>
      <c r="BR205" s="637"/>
      <c r="BS205" s="637"/>
      <c r="BT205" s="637"/>
      <c r="BU205" s="637"/>
      <c r="BV205" s="637"/>
      <c r="BW205" s="637"/>
      <c r="BX205" s="637"/>
      <c r="BY205" s="637"/>
      <c r="BZ205" s="637"/>
      <c r="CA205" s="637"/>
      <c r="CB205" s="637"/>
      <c r="CC205" s="637"/>
      <c r="CD205" s="637"/>
      <c r="CE205" s="637"/>
      <c r="CF205" s="637"/>
      <c r="CG205" s="637"/>
      <c r="CH205" s="637"/>
      <c r="CI205" s="637"/>
      <c r="CJ205" s="637"/>
      <c r="CK205" s="637"/>
      <c r="CL205" s="637"/>
      <c r="CM205" s="637"/>
      <c r="CN205" s="637"/>
      <c r="CO205" s="637"/>
      <c r="CP205" s="637"/>
      <c r="CQ205" s="637"/>
      <c r="CR205" s="637"/>
      <c r="CS205" s="637"/>
      <c r="CT205" s="637"/>
      <c r="CU205" s="637"/>
      <c r="CV205" s="637"/>
      <c r="CW205" s="637"/>
      <c r="CX205" s="637"/>
      <c r="CY205" s="637"/>
      <c r="CZ205" s="637"/>
      <c r="DA205" s="637"/>
      <c r="DB205" s="637"/>
      <c r="DC205" s="637"/>
      <c r="DD205" s="637"/>
      <c r="DE205" s="637"/>
      <c r="DF205" s="637"/>
      <c r="DG205" s="637"/>
      <c r="DH205" s="637"/>
      <c r="DI205" s="637"/>
      <c r="DJ205" s="637"/>
      <c r="DK205" s="637"/>
      <c r="DL205" s="637"/>
      <c r="DM205" s="637"/>
      <c r="DN205" s="637"/>
      <c r="DO205" s="637"/>
      <c r="DP205" s="637"/>
      <c r="DQ205" s="637"/>
      <c r="DR205" s="637"/>
      <c r="DS205" s="637"/>
      <c r="DT205" s="637"/>
      <c r="DU205" s="637"/>
      <c r="DV205" s="637"/>
      <c r="DW205" s="637"/>
      <c r="DX205" s="637"/>
      <c r="DY205" s="637"/>
      <c r="DZ205" s="637"/>
      <c r="EA205" s="637"/>
      <c r="EB205" s="637"/>
      <c r="EC205" s="637"/>
      <c r="ED205" s="637"/>
      <c r="EE205" s="637"/>
      <c r="EF205" s="637"/>
      <c r="EG205" s="637"/>
      <c r="EH205" s="637"/>
      <c r="EI205" s="637"/>
      <c r="EJ205" s="637"/>
      <c r="EK205" s="637"/>
      <c r="EL205" s="637"/>
      <c r="EM205" s="637"/>
      <c r="EN205" s="637"/>
      <c r="EO205" s="637"/>
      <c r="EP205" s="637"/>
      <c r="EQ205" s="637"/>
      <c r="ER205" s="637"/>
      <c r="ES205" s="637"/>
      <c r="ET205" s="637"/>
      <c r="EU205" s="637"/>
      <c r="EV205" s="637"/>
      <c r="EW205" s="637"/>
      <c r="EX205" s="637"/>
      <c r="EY205" s="637"/>
      <c r="EZ205" s="637"/>
      <c r="FA205" s="637"/>
      <c r="FB205" s="637"/>
      <c r="FC205" s="637"/>
      <c r="FD205" s="637"/>
      <c r="FE205" s="637"/>
      <c r="FF205" s="637"/>
      <c r="FG205" s="637"/>
      <c r="FH205" s="637"/>
      <c r="FI205" s="637"/>
      <c r="FJ205" s="637"/>
      <c r="FK205" s="637"/>
      <c r="FL205" s="637"/>
      <c r="FM205" s="637"/>
      <c r="FN205" s="637"/>
      <c r="FO205" s="637"/>
      <c r="FP205" s="637"/>
      <c r="FQ205" s="637"/>
      <c r="FR205" s="637"/>
      <c r="FS205" s="637"/>
      <c r="FT205" s="637"/>
      <c r="FU205" s="637"/>
      <c r="FV205" s="637"/>
      <c r="FW205" s="637"/>
      <c r="FX205" s="637"/>
      <c r="FY205" s="637"/>
      <c r="FZ205" s="637"/>
      <c r="GA205" s="637"/>
      <c r="GB205" s="637"/>
      <c r="GC205" s="637"/>
      <c r="GD205" s="637"/>
      <c r="GE205" s="637"/>
      <c r="GF205" s="637"/>
      <c r="GG205" s="637"/>
      <c r="GH205" s="637"/>
      <c r="GI205" s="637"/>
      <c r="GJ205" s="637"/>
      <c r="GK205" s="637"/>
      <c r="GL205" s="637"/>
      <c r="GM205" s="637"/>
      <c r="GN205" s="637"/>
      <c r="GO205" s="637"/>
      <c r="GP205" s="637"/>
      <c r="GQ205" s="637"/>
      <c r="GR205" s="637"/>
      <c r="GS205" s="637"/>
      <c r="GT205" s="637"/>
      <c r="GU205" s="637"/>
      <c r="GV205" s="637"/>
      <c r="GW205" s="637"/>
      <c r="GX205" s="637"/>
      <c r="GY205" s="637"/>
      <c r="GZ205" s="637"/>
      <c r="HA205" s="637"/>
      <c r="HB205" s="637"/>
      <c r="HC205" s="637"/>
      <c r="HD205" s="637"/>
      <c r="HE205" s="637"/>
      <c r="HF205" s="637"/>
      <c r="HG205" s="637"/>
      <c r="HH205" s="637"/>
      <c r="HI205" s="637"/>
      <c r="HJ205" s="637"/>
      <c r="HK205" s="637"/>
      <c r="HL205" s="637"/>
      <c r="HM205" s="637"/>
      <c r="HN205" s="637"/>
      <c r="HO205" s="637"/>
      <c r="HP205" s="637"/>
      <c r="HQ205" s="637"/>
      <c r="HR205" s="637"/>
      <c r="HS205" s="637"/>
      <c r="HT205" s="637"/>
      <c r="HU205" s="637"/>
      <c r="HV205" s="637"/>
      <c r="HW205" s="637"/>
      <c r="HX205" s="637"/>
      <c r="HY205" s="637"/>
      <c r="HZ205" s="637"/>
      <c r="IA205" s="637"/>
      <c r="IB205" s="637"/>
      <c r="IC205" s="637"/>
      <c r="ID205" s="637"/>
      <c r="IE205" s="637"/>
      <c r="IF205" s="637"/>
      <c r="IG205" s="637"/>
      <c r="IH205" s="637"/>
      <c r="II205" s="637"/>
      <c r="IJ205" s="637"/>
      <c r="IK205" s="637"/>
      <c r="IL205" s="637"/>
      <c r="IM205" s="637"/>
      <c r="IN205" s="637"/>
      <c r="IO205" s="637"/>
      <c r="IP205" s="637"/>
      <c r="IQ205" s="637"/>
      <c r="IR205" s="637"/>
      <c r="IS205" s="637"/>
      <c r="IT205" s="637"/>
      <c r="IU205" s="637"/>
      <c r="IV205" s="637"/>
    </row>
    <row r="206" spans="1:256" s="638" customFormat="1" ht="18.75" customHeight="1">
      <c r="A206" s="557"/>
      <c r="B206" s="493"/>
      <c r="C206" s="493" t="s">
        <v>685</v>
      </c>
      <c r="D206" s="632"/>
      <c r="E206" s="632"/>
      <c r="F206" s="632"/>
      <c r="G206" s="632"/>
      <c r="H206" s="632"/>
      <c r="I206" s="628"/>
      <c r="J206" s="632"/>
      <c r="K206" s="632"/>
      <c r="L206" s="634"/>
      <c r="M206" s="640"/>
      <c r="N206" s="632"/>
      <c r="O206" s="631"/>
      <c r="P206" s="635"/>
      <c r="Q206" s="636"/>
      <c r="R206" s="637"/>
      <c r="S206" s="637"/>
      <c r="T206" s="637"/>
      <c r="U206" s="637"/>
      <c r="V206" s="637"/>
      <c r="W206" s="637"/>
      <c r="X206" s="637"/>
      <c r="Y206" s="637"/>
      <c r="Z206" s="637"/>
      <c r="AA206" s="637"/>
      <c r="AB206" s="637"/>
      <c r="AC206" s="637"/>
      <c r="AD206" s="637"/>
      <c r="AE206" s="637"/>
      <c r="AF206" s="637"/>
      <c r="AG206" s="637"/>
      <c r="AH206" s="637"/>
      <c r="AI206" s="637"/>
      <c r="AJ206" s="637"/>
      <c r="AK206" s="637"/>
      <c r="AL206" s="637"/>
      <c r="AM206" s="637"/>
      <c r="AN206" s="637"/>
      <c r="AO206" s="637"/>
      <c r="AP206" s="637"/>
      <c r="AQ206" s="637"/>
      <c r="AR206" s="637"/>
      <c r="AS206" s="637"/>
      <c r="AT206" s="637"/>
      <c r="AU206" s="637"/>
      <c r="AV206" s="637"/>
      <c r="AW206" s="637"/>
      <c r="AX206" s="637"/>
      <c r="AY206" s="637"/>
      <c r="AZ206" s="637"/>
      <c r="BA206" s="637"/>
      <c r="BB206" s="637"/>
      <c r="BC206" s="637"/>
      <c r="BD206" s="637"/>
      <c r="BE206" s="637"/>
      <c r="BF206" s="637"/>
      <c r="BG206" s="637"/>
      <c r="BH206" s="637"/>
      <c r="BI206" s="637"/>
      <c r="BJ206" s="637"/>
      <c r="BK206" s="637"/>
      <c r="BL206" s="637"/>
      <c r="BM206" s="637"/>
      <c r="BN206" s="637"/>
      <c r="BO206" s="637"/>
      <c r="BP206" s="637"/>
      <c r="BQ206" s="637"/>
      <c r="BR206" s="637"/>
      <c r="BS206" s="637"/>
      <c r="BT206" s="637"/>
      <c r="BU206" s="637"/>
      <c r="BV206" s="637"/>
      <c r="BW206" s="637"/>
      <c r="BX206" s="637"/>
      <c r="BY206" s="637"/>
      <c r="BZ206" s="637"/>
      <c r="CA206" s="637"/>
      <c r="CB206" s="637"/>
      <c r="CC206" s="637"/>
      <c r="CD206" s="637"/>
      <c r="CE206" s="637"/>
      <c r="CF206" s="637"/>
      <c r="CG206" s="637"/>
      <c r="CH206" s="637"/>
      <c r="CI206" s="637"/>
      <c r="CJ206" s="637"/>
      <c r="CK206" s="637"/>
      <c r="CL206" s="637"/>
      <c r="CM206" s="637"/>
      <c r="CN206" s="637"/>
      <c r="CO206" s="637"/>
      <c r="CP206" s="637"/>
      <c r="CQ206" s="637"/>
      <c r="CR206" s="637"/>
      <c r="CS206" s="637"/>
      <c r="CT206" s="637"/>
      <c r="CU206" s="637"/>
      <c r="CV206" s="637"/>
      <c r="CW206" s="637"/>
      <c r="CX206" s="637"/>
      <c r="CY206" s="637"/>
      <c r="CZ206" s="637"/>
      <c r="DA206" s="637"/>
      <c r="DB206" s="637"/>
      <c r="DC206" s="637"/>
      <c r="DD206" s="637"/>
      <c r="DE206" s="637"/>
      <c r="DF206" s="637"/>
      <c r="DG206" s="637"/>
      <c r="DH206" s="637"/>
      <c r="DI206" s="637"/>
      <c r="DJ206" s="637"/>
      <c r="DK206" s="637"/>
      <c r="DL206" s="637"/>
      <c r="DM206" s="637"/>
      <c r="DN206" s="637"/>
      <c r="DO206" s="637"/>
      <c r="DP206" s="637"/>
      <c r="DQ206" s="637"/>
      <c r="DR206" s="637"/>
      <c r="DS206" s="637"/>
      <c r="DT206" s="637"/>
      <c r="DU206" s="637"/>
      <c r="DV206" s="637"/>
      <c r="DW206" s="637"/>
      <c r="DX206" s="637"/>
      <c r="DY206" s="637"/>
      <c r="DZ206" s="637"/>
      <c r="EA206" s="637"/>
      <c r="EB206" s="637"/>
      <c r="EC206" s="637"/>
      <c r="ED206" s="637"/>
      <c r="EE206" s="637"/>
      <c r="EF206" s="637"/>
      <c r="EG206" s="637"/>
      <c r="EH206" s="637"/>
      <c r="EI206" s="637"/>
      <c r="EJ206" s="637"/>
      <c r="EK206" s="637"/>
      <c r="EL206" s="637"/>
      <c r="EM206" s="637"/>
      <c r="EN206" s="637"/>
      <c r="EO206" s="637"/>
      <c r="EP206" s="637"/>
      <c r="EQ206" s="637"/>
      <c r="ER206" s="637"/>
      <c r="ES206" s="637"/>
      <c r="ET206" s="637"/>
      <c r="EU206" s="637"/>
      <c r="EV206" s="637"/>
      <c r="EW206" s="637"/>
      <c r="EX206" s="637"/>
      <c r="EY206" s="637"/>
      <c r="EZ206" s="637"/>
      <c r="FA206" s="637"/>
      <c r="FB206" s="637"/>
      <c r="FC206" s="637"/>
      <c r="FD206" s="637"/>
      <c r="FE206" s="637"/>
      <c r="FF206" s="637"/>
      <c r="FG206" s="637"/>
      <c r="FH206" s="637"/>
      <c r="FI206" s="637"/>
      <c r="FJ206" s="637"/>
      <c r="FK206" s="637"/>
      <c r="FL206" s="637"/>
      <c r="FM206" s="637"/>
      <c r="FN206" s="637"/>
      <c r="FO206" s="637"/>
      <c r="FP206" s="637"/>
      <c r="FQ206" s="637"/>
      <c r="FR206" s="637"/>
      <c r="FS206" s="637"/>
      <c r="FT206" s="637"/>
      <c r="FU206" s="637"/>
      <c r="FV206" s="637"/>
      <c r="FW206" s="637"/>
      <c r="FX206" s="637"/>
      <c r="FY206" s="637"/>
      <c r="FZ206" s="637"/>
      <c r="GA206" s="637"/>
      <c r="GB206" s="637"/>
      <c r="GC206" s="637"/>
      <c r="GD206" s="637"/>
      <c r="GE206" s="637"/>
      <c r="GF206" s="637"/>
      <c r="GG206" s="637"/>
      <c r="GH206" s="637"/>
      <c r="GI206" s="637"/>
      <c r="GJ206" s="637"/>
      <c r="GK206" s="637"/>
      <c r="GL206" s="637"/>
      <c r="GM206" s="637"/>
      <c r="GN206" s="637"/>
      <c r="GO206" s="637"/>
      <c r="GP206" s="637"/>
      <c r="GQ206" s="637"/>
      <c r="GR206" s="637"/>
      <c r="GS206" s="637"/>
      <c r="GT206" s="637"/>
      <c r="GU206" s="637"/>
      <c r="GV206" s="637"/>
      <c r="GW206" s="637"/>
      <c r="GX206" s="637"/>
      <c r="GY206" s="637"/>
      <c r="GZ206" s="637"/>
      <c r="HA206" s="637"/>
      <c r="HB206" s="637"/>
      <c r="HC206" s="637"/>
      <c r="HD206" s="637"/>
      <c r="HE206" s="637"/>
      <c r="HF206" s="637"/>
      <c r="HG206" s="637"/>
      <c r="HH206" s="637"/>
      <c r="HI206" s="637"/>
      <c r="HJ206" s="637"/>
      <c r="HK206" s="637"/>
      <c r="HL206" s="637"/>
      <c r="HM206" s="637"/>
      <c r="HN206" s="637"/>
      <c r="HO206" s="637"/>
      <c r="HP206" s="637"/>
      <c r="HQ206" s="637"/>
      <c r="HR206" s="637"/>
      <c r="HS206" s="637"/>
      <c r="HT206" s="637"/>
      <c r="HU206" s="637"/>
      <c r="HV206" s="637"/>
      <c r="HW206" s="637"/>
      <c r="HX206" s="637"/>
      <c r="HY206" s="637"/>
      <c r="HZ206" s="637"/>
      <c r="IA206" s="637"/>
      <c r="IB206" s="637"/>
      <c r="IC206" s="637"/>
      <c r="ID206" s="637"/>
      <c r="IE206" s="637"/>
      <c r="IF206" s="637"/>
      <c r="IG206" s="637"/>
      <c r="IH206" s="637"/>
      <c r="II206" s="637"/>
      <c r="IJ206" s="637"/>
      <c r="IK206" s="637"/>
      <c r="IL206" s="637"/>
      <c r="IM206" s="637"/>
      <c r="IN206" s="637"/>
      <c r="IO206" s="637"/>
      <c r="IP206" s="637"/>
      <c r="IQ206" s="637"/>
      <c r="IR206" s="637"/>
      <c r="IS206" s="637"/>
      <c r="IT206" s="637"/>
      <c r="IU206" s="637"/>
      <c r="IV206" s="637"/>
    </row>
    <row r="207" spans="1:256" s="638" customFormat="1" ht="18.75" customHeight="1">
      <c r="A207" s="214"/>
      <c r="B207" s="493"/>
      <c r="C207" s="493" t="s">
        <v>686</v>
      </c>
      <c r="D207" s="632"/>
      <c r="E207" s="632"/>
      <c r="F207" s="632"/>
      <c r="G207" s="632"/>
      <c r="H207" s="632"/>
      <c r="I207" s="628"/>
      <c r="J207" s="632"/>
      <c r="K207" s="632"/>
      <c r="L207" s="633"/>
      <c r="M207" s="634"/>
      <c r="N207" s="632"/>
      <c r="O207" s="631"/>
      <c r="P207" s="635"/>
      <c r="Q207" s="636"/>
      <c r="R207" s="637"/>
      <c r="S207" s="637"/>
      <c r="T207" s="637"/>
      <c r="U207" s="637"/>
      <c r="V207" s="637"/>
      <c r="W207" s="637"/>
      <c r="X207" s="637"/>
      <c r="Y207" s="637"/>
      <c r="Z207" s="637"/>
      <c r="AA207" s="637"/>
      <c r="AB207" s="637"/>
      <c r="AC207" s="637"/>
      <c r="AD207" s="637"/>
      <c r="AE207" s="637"/>
      <c r="AF207" s="637"/>
      <c r="AG207" s="637"/>
      <c r="AH207" s="637"/>
      <c r="AI207" s="637"/>
      <c r="AJ207" s="637"/>
      <c r="AK207" s="637"/>
      <c r="AL207" s="637"/>
      <c r="AM207" s="637"/>
      <c r="AN207" s="637"/>
      <c r="AO207" s="637"/>
      <c r="AP207" s="637"/>
      <c r="AQ207" s="637"/>
      <c r="AR207" s="637"/>
      <c r="AS207" s="637"/>
      <c r="AT207" s="637"/>
      <c r="AU207" s="637"/>
      <c r="AV207" s="637"/>
      <c r="AW207" s="637"/>
      <c r="AX207" s="637"/>
      <c r="AY207" s="637"/>
      <c r="AZ207" s="637"/>
      <c r="BA207" s="637"/>
      <c r="BB207" s="637"/>
      <c r="BC207" s="637"/>
      <c r="BD207" s="637"/>
      <c r="BE207" s="637"/>
      <c r="BF207" s="637"/>
      <c r="BG207" s="637"/>
      <c r="BH207" s="637"/>
      <c r="BI207" s="637"/>
      <c r="BJ207" s="637"/>
      <c r="BK207" s="637"/>
      <c r="BL207" s="637"/>
      <c r="BM207" s="637"/>
      <c r="BN207" s="637"/>
      <c r="BO207" s="637"/>
      <c r="BP207" s="637"/>
      <c r="BQ207" s="637"/>
      <c r="BR207" s="637"/>
      <c r="BS207" s="637"/>
      <c r="BT207" s="637"/>
      <c r="BU207" s="637"/>
      <c r="BV207" s="637"/>
      <c r="BW207" s="637"/>
      <c r="BX207" s="637"/>
      <c r="BY207" s="637"/>
      <c r="BZ207" s="637"/>
      <c r="CA207" s="637"/>
      <c r="CB207" s="637"/>
      <c r="CC207" s="637"/>
      <c r="CD207" s="637"/>
      <c r="CE207" s="637"/>
      <c r="CF207" s="637"/>
      <c r="CG207" s="637"/>
      <c r="CH207" s="637"/>
      <c r="CI207" s="637"/>
      <c r="CJ207" s="637"/>
      <c r="CK207" s="637"/>
      <c r="CL207" s="637"/>
      <c r="CM207" s="637"/>
      <c r="CN207" s="637"/>
      <c r="CO207" s="637"/>
      <c r="CP207" s="637"/>
      <c r="CQ207" s="637"/>
      <c r="CR207" s="637"/>
      <c r="CS207" s="637"/>
      <c r="CT207" s="637"/>
      <c r="CU207" s="637"/>
      <c r="CV207" s="637"/>
      <c r="CW207" s="637"/>
      <c r="CX207" s="637"/>
      <c r="CY207" s="637"/>
      <c r="CZ207" s="637"/>
      <c r="DA207" s="637"/>
      <c r="DB207" s="637"/>
      <c r="DC207" s="637"/>
      <c r="DD207" s="637"/>
      <c r="DE207" s="637"/>
      <c r="DF207" s="637"/>
      <c r="DG207" s="637"/>
      <c r="DH207" s="637"/>
      <c r="DI207" s="637"/>
      <c r="DJ207" s="637"/>
      <c r="DK207" s="637"/>
      <c r="DL207" s="637"/>
      <c r="DM207" s="637"/>
      <c r="DN207" s="637"/>
      <c r="DO207" s="637"/>
      <c r="DP207" s="637"/>
      <c r="DQ207" s="637"/>
      <c r="DR207" s="637"/>
      <c r="DS207" s="637"/>
      <c r="DT207" s="637"/>
      <c r="DU207" s="637"/>
      <c r="DV207" s="637"/>
      <c r="DW207" s="637"/>
      <c r="DX207" s="637"/>
      <c r="DY207" s="637"/>
      <c r="DZ207" s="637"/>
      <c r="EA207" s="637"/>
      <c r="EB207" s="637"/>
      <c r="EC207" s="637"/>
      <c r="ED207" s="637"/>
      <c r="EE207" s="637"/>
      <c r="EF207" s="637"/>
      <c r="EG207" s="637"/>
      <c r="EH207" s="637"/>
      <c r="EI207" s="637"/>
      <c r="EJ207" s="637"/>
      <c r="EK207" s="637"/>
      <c r="EL207" s="637"/>
      <c r="EM207" s="637"/>
      <c r="EN207" s="637"/>
      <c r="EO207" s="637"/>
      <c r="EP207" s="637"/>
      <c r="EQ207" s="637"/>
      <c r="ER207" s="637"/>
      <c r="ES207" s="637"/>
      <c r="ET207" s="637"/>
      <c r="EU207" s="637"/>
      <c r="EV207" s="637"/>
      <c r="EW207" s="637"/>
      <c r="EX207" s="637"/>
      <c r="EY207" s="637"/>
      <c r="EZ207" s="637"/>
      <c r="FA207" s="637"/>
      <c r="FB207" s="637"/>
      <c r="FC207" s="637"/>
      <c r="FD207" s="637"/>
      <c r="FE207" s="637"/>
      <c r="FF207" s="637"/>
      <c r="FG207" s="637"/>
      <c r="FH207" s="637"/>
      <c r="FI207" s="637"/>
      <c r="FJ207" s="637"/>
      <c r="FK207" s="637"/>
      <c r="FL207" s="637"/>
      <c r="FM207" s="637"/>
      <c r="FN207" s="637"/>
      <c r="FO207" s="637"/>
      <c r="FP207" s="637"/>
      <c r="FQ207" s="637"/>
      <c r="FR207" s="637"/>
      <c r="FS207" s="637"/>
      <c r="FT207" s="637"/>
      <c r="FU207" s="637"/>
      <c r="FV207" s="637"/>
      <c r="FW207" s="637"/>
      <c r="FX207" s="637"/>
      <c r="FY207" s="637"/>
      <c r="FZ207" s="637"/>
      <c r="GA207" s="637"/>
      <c r="GB207" s="637"/>
      <c r="GC207" s="637"/>
      <c r="GD207" s="637"/>
      <c r="GE207" s="637"/>
      <c r="GF207" s="637"/>
      <c r="GG207" s="637"/>
      <c r="GH207" s="637"/>
      <c r="GI207" s="637"/>
      <c r="GJ207" s="637"/>
      <c r="GK207" s="637"/>
      <c r="GL207" s="637"/>
      <c r="GM207" s="637"/>
      <c r="GN207" s="637"/>
      <c r="GO207" s="637"/>
      <c r="GP207" s="637"/>
      <c r="GQ207" s="637"/>
      <c r="GR207" s="637"/>
      <c r="GS207" s="637"/>
      <c r="GT207" s="637"/>
      <c r="GU207" s="637"/>
      <c r="GV207" s="637"/>
      <c r="GW207" s="637"/>
      <c r="GX207" s="637"/>
      <c r="GY207" s="637"/>
      <c r="GZ207" s="637"/>
      <c r="HA207" s="637"/>
      <c r="HB207" s="637"/>
      <c r="HC207" s="637"/>
      <c r="HD207" s="637"/>
      <c r="HE207" s="637"/>
      <c r="HF207" s="637"/>
      <c r="HG207" s="637"/>
      <c r="HH207" s="637"/>
      <c r="HI207" s="637"/>
      <c r="HJ207" s="637"/>
      <c r="HK207" s="637"/>
      <c r="HL207" s="637"/>
      <c r="HM207" s="637"/>
      <c r="HN207" s="637"/>
      <c r="HO207" s="637"/>
      <c r="HP207" s="637"/>
      <c r="HQ207" s="637"/>
      <c r="HR207" s="637"/>
      <c r="HS207" s="637"/>
      <c r="HT207" s="637"/>
      <c r="HU207" s="637"/>
      <c r="HV207" s="637"/>
      <c r="HW207" s="637"/>
      <c r="HX207" s="637"/>
      <c r="HY207" s="637"/>
      <c r="HZ207" s="637"/>
      <c r="IA207" s="637"/>
      <c r="IB207" s="637"/>
      <c r="IC207" s="637"/>
      <c r="ID207" s="637"/>
      <c r="IE207" s="637"/>
      <c r="IF207" s="637"/>
      <c r="IG207" s="637"/>
      <c r="IH207" s="637"/>
      <c r="II207" s="637"/>
      <c r="IJ207" s="637"/>
      <c r="IK207" s="637"/>
      <c r="IL207" s="637"/>
      <c r="IM207" s="637"/>
      <c r="IN207" s="637"/>
      <c r="IO207" s="637"/>
      <c r="IP207" s="637"/>
      <c r="IQ207" s="637"/>
      <c r="IR207" s="637"/>
      <c r="IS207" s="637"/>
      <c r="IT207" s="637"/>
      <c r="IU207" s="637"/>
      <c r="IV207" s="637"/>
    </row>
    <row r="208" spans="1:256" s="638" customFormat="1" ht="18.75" customHeight="1">
      <c r="A208" s="214"/>
      <c r="B208" s="493"/>
      <c r="C208" s="572" t="s">
        <v>687</v>
      </c>
      <c r="D208" s="632"/>
      <c r="E208" s="632"/>
      <c r="F208" s="632"/>
      <c r="G208" s="632"/>
      <c r="H208" s="632"/>
      <c r="I208" s="628"/>
      <c r="J208" s="632"/>
      <c r="K208" s="632"/>
      <c r="L208" s="633"/>
      <c r="M208" s="634"/>
      <c r="N208" s="632"/>
      <c r="O208" s="631"/>
      <c r="P208" s="639"/>
      <c r="Q208" s="636"/>
      <c r="R208" s="637"/>
      <c r="S208" s="637"/>
      <c r="T208" s="637"/>
      <c r="U208" s="637"/>
      <c r="V208" s="637"/>
      <c r="W208" s="637"/>
      <c r="X208" s="637"/>
      <c r="Y208" s="637"/>
      <c r="Z208" s="637"/>
      <c r="AA208" s="637"/>
      <c r="AB208" s="637"/>
      <c r="AC208" s="637"/>
      <c r="AD208" s="637"/>
      <c r="AE208" s="637"/>
      <c r="AF208" s="637"/>
      <c r="AG208" s="637"/>
      <c r="AH208" s="637"/>
      <c r="AI208" s="637"/>
      <c r="AJ208" s="637"/>
      <c r="AK208" s="637"/>
      <c r="AL208" s="637"/>
      <c r="AM208" s="637"/>
      <c r="AN208" s="637"/>
      <c r="AO208" s="637"/>
      <c r="AP208" s="637"/>
      <c r="AQ208" s="637"/>
      <c r="AR208" s="637"/>
      <c r="AS208" s="637"/>
      <c r="AT208" s="637"/>
      <c r="AU208" s="637"/>
      <c r="AV208" s="637"/>
      <c r="AW208" s="637"/>
      <c r="AX208" s="637"/>
      <c r="AY208" s="637"/>
      <c r="AZ208" s="637"/>
      <c r="BA208" s="637"/>
      <c r="BB208" s="637"/>
      <c r="BC208" s="637"/>
      <c r="BD208" s="637"/>
      <c r="BE208" s="637"/>
      <c r="BF208" s="637"/>
      <c r="BG208" s="637"/>
      <c r="BH208" s="637"/>
      <c r="BI208" s="637"/>
      <c r="BJ208" s="637"/>
      <c r="BK208" s="637"/>
      <c r="BL208" s="637"/>
      <c r="BM208" s="637"/>
      <c r="BN208" s="637"/>
      <c r="BO208" s="637"/>
      <c r="BP208" s="637"/>
      <c r="BQ208" s="637"/>
      <c r="BR208" s="637"/>
      <c r="BS208" s="637"/>
      <c r="BT208" s="637"/>
      <c r="BU208" s="637"/>
      <c r="BV208" s="637"/>
      <c r="BW208" s="637"/>
      <c r="BX208" s="637"/>
      <c r="BY208" s="637"/>
      <c r="BZ208" s="637"/>
      <c r="CA208" s="637"/>
      <c r="CB208" s="637"/>
      <c r="CC208" s="637"/>
      <c r="CD208" s="637"/>
      <c r="CE208" s="637"/>
      <c r="CF208" s="637"/>
      <c r="CG208" s="637"/>
      <c r="CH208" s="637"/>
      <c r="CI208" s="637"/>
      <c r="CJ208" s="637"/>
      <c r="CK208" s="637"/>
      <c r="CL208" s="637"/>
      <c r="CM208" s="637"/>
      <c r="CN208" s="637"/>
      <c r="CO208" s="637"/>
      <c r="CP208" s="637"/>
      <c r="CQ208" s="637"/>
      <c r="CR208" s="637"/>
      <c r="CS208" s="637"/>
      <c r="CT208" s="637"/>
      <c r="CU208" s="637"/>
      <c r="CV208" s="637"/>
      <c r="CW208" s="637"/>
      <c r="CX208" s="637"/>
      <c r="CY208" s="637"/>
      <c r="CZ208" s="637"/>
      <c r="DA208" s="637"/>
      <c r="DB208" s="637"/>
      <c r="DC208" s="637"/>
      <c r="DD208" s="637"/>
      <c r="DE208" s="637"/>
      <c r="DF208" s="637"/>
      <c r="DG208" s="637"/>
      <c r="DH208" s="637"/>
      <c r="DI208" s="637"/>
      <c r="DJ208" s="637"/>
      <c r="DK208" s="637"/>
      <c r="DL208" s="637"/>
      <c r="DM208" s="637"/>
      <c r="DN208" s="637"/>
      <c r="DO208" s="637"/>
      <c r="DP208" s="637"/>
      <c r="DQ208" s="637"/>
      <c r="DR208" s="637"/>
      <c r="DS208" s="637"/>
      <c r="DT208" s="637"/>
      <c r="DU208" s="637"/>
      <c r="DV208" s="637"/>
      <c r="DW208" s="637"/>
      <c r="DX208" s="637"/>
      <c r="DY208" s="637"/>
      <c r="DZ208" s="637"/>
      <c r="EA208" s="637"/>
      <c r="EB208" s="637"/>
      <c r="EC208" s="637"/>
      <c r="ED208" s="637"/>
      <c r="EE208" s="637"/>
      <c r="EF208" s="637"/>
      <c r="EG208" s="637"/>
      <c r="EH208" s="637"/>
      <c r="EI208" s="637"/>
      <c r="EJ208" s="637"/>
      <c r="EK208" s="637"/>
      <c r="EL208" s="637"/>
      <c r="EM208" s="637"/>
      <c r="EN208" s="637"/>
      <c r="EO208" s="637"/>
      <c r="EP208" s="637"/>
      <c r="EQ208" s="637"/>
      <c r="ER208" s="637"/>
      <c r="ES208" s="637"/>
      <c r="ET208" s="637"/>
      <c r="EU208" s="637"/>
      <c r="EV208" s="637"/>
      <c r="EW208" s="637"/>
      <c r="EX208" s="637"/>
      <c r="EY208" s="637"/>
      <c r="EZ208" s="637"/>
      <c r="FA208" s="637"/>
      <c r="FB208" s="637"/>
      <c r="FC208" s="637"/>
      <c r="FD208" s="637"/>
      <c r="FE208" s="637"/>
      <c r="FF208" s="637"/>
      <c r="FG208" s="637"/>
      <c r="FH208" s="637"/>
      <c r="FI208" s="637"/>
      <c r="FJ208" s="637"/>
      <c r="FK208" s="637"/>
      <c r="FL208" s="637"/>
      <c r="FM208" s="637"/>
      <c r="FN208" s="637"/>
      <c r="FO208" s="637"/>
      <c r="FP208" s="637"/>
      <c r="FQ208" s="637"/>
      <c r="FR208" s="637"/>
      <c r="FS208" s="637"/>
      <c r="FT208" s="637"/>
      <c r="FU208" s="637"/>
      <c r="FV208" s="637"/>
      <c r="FW208" s="637"/>
      <c r="FX208" s="637"/>
      <c r="FY208" s="637"/>
      <c r="FZ208" s="637"/>
      <c r="GA208" s="637"/>
      <c r="GB208" s="637"/>
      <c r="GC208" s="637"/>
      <c r="GD208" s="637"/>
      <c r="GE208" s="637"/>
      <c r="GF208" s="637"/>
      <c r="GG208" s="637"/>
      <c r="GH208" s="637"/>
      <c r="GI208" s="637"/>
      <c r="GJ208" s="637"/>
      <c r="GK208" s="637"/>
      <c r="GL208" s="637"/>
      <c r="GM208" s="637"/>
      <c r="GN208" s="637"/>
      <c r="GO208" s="637"/>
      <c r="GP208" s="637"/>
      <c r="GQ208" s="637"/>
      <c r="GR208" s="637"/>
      <c r="GS208" s="637"/>
      <c r="GT208" s="637"/>
      <c r="GU208" s="637"/>
      <c r="GV208" s="637"/>
      <c r="GW208" s="637"/>
      <c r="GX208" s="637"/>
      <c r="GY208" s="637"/>
      <c r="GZ208" s="637"/>
      <c r="HA208" s="637"/>
      <c r="HB208" s="637"/>
      <c r="HC208" s="637"/>
      <c r="HD208" s="637"/>
      <c r="HE208" s="637"/>
      <c r="HF208" s="637"/>
      <c r="HG208" s="637"/>
      <c r="HH208" s="637"/>
      <c r="HI208" s="637"/>
      <c r="HJ208" s="637"/>
      <c r="HK208" s="637"/>
      <c r="HL208" s="637"/>
      <c r="HM208" s="637"/>
      <c r="HN208" s="637"/>
      <c r="HO208" s="637"/>
      <c r="HP208" s="637"/>
      <c r="HQ208" s="637"/>
      <c r="HR208" s="637"/>
      <c r="HS208" s="637"/>
      <c r="HT208" s="637"/>
      <c r="HU208" s="637"/>
      <c r="HV208" s="637"/>
      <c r="HW208" s="637"/>
      <c r="HX208" s="637"/>
      <c r="HY208" s="637"/>
      <c r="HZ208" s="637"/>
      <c r="IA208" s="637"/>
      <c r="IB208" s="637"/>
      <c r="IC208" s="637"/>
      <c r="ID208" s="637"/>
      <c r="IE208" s="637"/>
      <c r="IF208" s="637"/>
      <c r="IG208" s="637"/>
      <c r="IH208" s="637"/>
      <c r="II208" s="637"/>
      <c r="IJ208" s="637"/>
      <c r="IK208" s="637"/>
      <c r="IL208" s="637"/>
      <c r="IM208" s="637"/>
      <c r="IN208" s="637"/>
      <c r="IO208" s="637"/>
      <c r="IP208" s="637"/>
      <c r="IQ208" s="637"/>
      <c r="IR208" s="637"/>
      <c r="IS208" s="637"/>
      <c r="IT208" s="637"/>
      <c r="IU208" s="637"/>
      <c r="IV208" s="637"/>
    </row>
    <row r="209" spans="1:256" s="638" customFormat="1" ht="18.75" customHeight="1" hidden="1">
      <c r="A209" s="214"/>
      <c r="B209" s="493"/>
      <c r="C209" s="1180"/>
      <c r="D209" s="632"/>
      <c r="E209" s="632"/>
      <c r="F209" s="632"/>
      <c r="G209" s="632"/>
      <c r="H209" s="632"/>
      <c r="I209" s="628"/>
      <c r="J209" s="632"/>
      <c r="K209" s="632"/>
      <c r="L209" s="633"/>
      <c r="M209" s="634"/>
      <c r="N209" s="632"/>
      <c r="O209" s="631"/>
      <c r="P209" s="635"/>
      <c r="Q209" s="636"/>
      <c r="R209" s="637"/>
      <c r="S209" s="637"/>
      <c r="T209" s="637"/>
      <c r="U209" s="637"/>
      <c r="V209" s="637"/>
      <c r="W209" s="637"/>
      <c r="X209" s="637"/>
      <c r="Y209" s="637"/>
      <c r="Z209" s="637"/>
      <c r="AA209" s="637"/>
      <c r="AB209" s="637"/>
      <c r="AC209" s="637"/>
      <c r="AD209" s="637"/>
      <c r="AE209" s="637"/>
      <c r="AF209" s="637"/>
      <c r="AG209" s="637"/>
      <c r="AH209" s="637"/>
      <c r="AI209" s="637"/>
      <c r="AJ209" s="637"/>
      <c r="AK209" s="637"/>
      <c r="AL209" s="637"/>
      <c r="AM209" s="637"/>
      <c r="AN209" s="637"/>
      <c r="AO209" s="637"/>
      <c r="AP209" s="637"/>
      <c r="AQ209" s="637"/>
      <c r="AR209" s="637"/>
      <c r="AS209" s="637"/>
      <c r="AT209" s="637"/>
      <c r="AU209" s="637"/>
      <c r="AV209" s="637"/>
      <c r="AW209" s="637"/>
      <c r="AX209" s="637"/>
      <c r="AY209" s="637"/>
      <c r="AZ209" s="637"/>
      <c r="BA209" s="637"/>
      <c r="BB209" s="637"/>
      <c r="BC209" s="637"/>
      <c r="BD209" s="637"/>
      <c r="BE209" s="637"/>
      <c r="BF209" s="637"/>
      <c r="BG209" s="637"/>
      <c r="BH209" s="637"/>
      <c r="BI209" s="637"/>
      <c r="BJ209" s="637"/>
      <c r="BK209" s="637"/>
      <c r="BL209" s="637"/>
      <c r="BM209" s="637"/>
      <c r="BN209" s="637"/>
      <c r="BO209" s="637"/>
      <c r="BP209" s="637"/>
      <c r="BQ209" s="637"/>
      <c r="BR209" s="637"/>
      <c r="BS209" s="637"/>
      <c r="BT209" s="637"/>
      <c r="BU209" s="637"/>
      <c r="BV209" s="637"/>
      <c r="BW209" s="637"/>
      <c r="BX209" s="637"/>
      <c r="BY209" s="637"/>
      <c r="BZ209" s="637"/>
      <c r="CA209" s="637"/>
      <c r="CB209" s="637"/>
      <c r="CC209" s="637"/>
      <c r="CD209" s="637"/>
      <c r="CE209" s="637"/>
      <c r="CF209" s="637"/>
      <c r="CG209" s="637"/>
      <c r="CH209" s="637"/>
      <c r="CI209" s="637"/>
      <c r="CJ209" s="637"/>
      <c r="CK209" s="637"/>
      <c r="CL209" s="637"/>
      <c r="CM209" s="637"/>
      <c r="CN209" s="637"/>
      <c r="CO209" s="637"/>
      <c r="CP209" s="637"/>
      <c r="CQ209" s="637"/>
      <c r="CR209" s="637"/>
      <c r="CS209" s="637"/>
      <c r="CT209" s="637"/>
      <c r="CU209" s="637"/>
      <c r="CV209" s="637"/>
      <c r="CW209" s="637"/>
      <c r="CX209" s="637"/>
      <c r="CY209" s="637"/>
      <c r="CZ209" s="637"/>
      <c r="DA209" s="637"/>
      <c r="DB209" s="637"/>
      <c r="DC209" s="637"/>
      <c r="DD209" s="637"/>
      <c r="DE209" s="637"/>
      <c r="DF209" s="637"/>
      <c r="DG209" s="637"/>
      <c r="DH209" s="637"/>
      <c r="DI209" s="637"/>
      <c r="DJ209" s="637"/>
      <c r="DK209" s="637"/>
      <c r="DL209" s="637"/>
      <c r="DM209" s="637"/>
      <c r="DN209" s="637"/>
      <c r="DO209" s="637"/>
      <c r="DP209" s="637"/>
      <c r="DQ209" s="637"/>
      <c r="DR209" s="637"/>
      <c r="DS209" s="637"/>
      <c r="DT209" s="637"/>
      <c r="DU209" s="637"/>
      <c r="DV209" s="637"/>
      <c r="DW209" s="637"/>
      <c r="DX209" s="637"/>
      <c r="DY209" s="637"/>
      <c r="DZ209" s="637"/>
      <c r="EA209" s="637"/>
      <c r="EB209" s="637"/>
      <c r="EC209" s="637"/>
      <c r="ED209" s="637"/>
      <c r="EE209" s="637"/>
      <c r="EF209" s="637"/>
      <c r="EG209" s="637"/>
      <c r="EH209" s="637"/>
      <c r="EI209" s="637"/>
      <c r="EJ209" s="637"/>
      <c r="EK209" s="637"/>
      <c r="EL209" s="637"/>
      <c r="EM209" s="637"/>
      <c r="EN209" s="637"/>
      <c r="EO209" s="637"/>
      <c r="EP209" s="637"/>
      <c r="EQ209" s="637"/>
      <c r="ER209" s="637"/>
      <c r="ES209" s="637"/>
      <c r="ET209" s="637"/>
      <c r="EU209" s="637"/>
      <c r="EV209" s="637"/>
      <c r="EW209" s="637"/>
      <c r="EX209" s="637"/>
      <c r="EY209" s="637"/>
      <c r="EZ209" s="637"/>
      <c r="FA209" s="637"/>
      <c r="FB209" s="637"/>
      <c r="FC209" s="637"/>
      <c r="FD209" s="637"/>
      <c r="FE209" s="637"/>
      <c r="FF209" s="637"/>
      <c r="FG209" s="637"/>
      <c r="FH209" s="637"/>
      <c r="FI209" s="637"/>
      <c r="FJ209" s="637"/>
      <c r="FK209" s="637"/>
      <c r="FL209" s="637"/>
      <c r="FM209" s="637"/>
      <c r="FN209" s="637"/>
      <c r="FO209" s="637"/>
      <c r="FP209" s="637"/>
      <c r="FQ209" s="637"/>
      <c r="FR209" s="637"/>
      <c r="FS209" s="637"/>
      <c r="FT209" s="637"/>
      <c r="FU209" s="637"/>
      <c r="FV209" s="637"/>
      <c r="FW209" s="637"/>
      <c r="FX209" s="637"/>
      <c r="FY209" s="637"/>
      <c r="FZ209" s="637"/>
      <c r="GA209" s="637"/>
      <c r="GB209" s="637"/>
      <c r="GC209" s="637"/>
      <c r="GD209" s="637"/>
      <c r="GE209" s="637"/>
      <c r="GF209" s="637"/>
      <c r="GG209" s="637"/>
      <c r="GH209" s="637"/>
      <c r="GI209" s="637"/>
      <c r="GJ209" s="637"/>
      <c r="GK209" s="637"/>
      <c r="GL209" s="637"/>
      <c r="GM209" s="637"/>
      <c r="GN209" s="637"/>
      <c r="GO209" s="637"/>
      <c r="GP209" s="637"/>
      <c r="GQ209" s="637"/>
      <c r="GR209" s="637"/>
      <c r="GS209" s="637"/>
      <c r="GT209" s="637"/>
      <c r="GU209" s="637"/>
      <c r="GV209" s="637"/>
      <c r="GW209" s="637"/>
      <c r="GX209" s="637"/>
      <c r="GY209" s="637"/>
      <c r="GZ209" s="637"/>
      <c r="HA209" s="637"/>
      <c r="HB209" s="637"/>
      <c r="HC209" s="637"/>
      <c r="HD209" s="637"/>
      <c r="HE209" s="637"/>
      <c r="HF209" s="637"/>
      <c r="HG209" s="637"/>
      <c r="HH209" s="637"/>
      <c r="HI209" s="637"/>
      <c r="HJ209" s="637"/>
      <c r="HK209" s="637"/>
      <c r="HL209" s="637"/>
      <c r="HM209" s="637"/>
      <c r="HN209" s="637"/>
      <c r="HO209" s="637"/>
      <c r="HP209" s="637"/>
      <c r="HQ209" s="637"/>
      <c r="HR209" s="637"/>
      <c r="HS209" s="637"/>
      <c r="HT209" s="637"/>
      <c r="HU209" s="637"/>
      <c r="HV209" s="637"/>
      <c r="HW209" s="637"/>
      <c r="HX209" s="637"/>
      <c r="HY209" s="637"/>
      <c r="HZ209" s="637"/>
      <c r="IA209" s="637"/>
      <c r="IB209" s="637"/>
      <c r="IC209" s="637"/>
      <c r="ID209" s="637"/>
      <c r="IE209" s="637"/>
      <c r="IF209" s="637"/>
      <c r="IG209" s="637"/>
      <c r="IH209" s="637"/>
      <c r="II209" s="637"/>
      <c r="IJ209" s="637"/>
      <c r="IK209" s="637"/>
      <c r="IL209" s="637"/>
      <c r="IM209" s="637"/>
      <c r="IN209" s="637"/>
      <c r="IO209" s="637"/>
      <c r="IP209" s="637"/>
      <c r="IQ209" s="637"/>
      <c r="IR209" s="637"/>
      <c r="IS209" s="637"/>
      <c r="IT209" s="637"/>
      <c r="IU209" s="637"/>
      <c r="IV209" s="637"/>
    </row>
    <row r="210" spans="1:256" s="638" customFormat="1" ht="18.75" customHeight="1" hidden="1">
      <c r="A210" s="214"/>
      <c r="B210" s="493"/>
      <c r="C210" s="1180"/>
      <c r="D210" s="632"/>
      <c r="E210" s="632"/>
      <c r="F210" s="632"/>
      <c r="G210" s="632"/>
      <c r="H210" s="632"/>
      <c r="I210" s="628"/>
      <c r="J210" s="632"/>
      <c r="K210" s="632"/>
      <c r="L210" s="633"/>
      <c r="M210" s="634"/>
      <c r="N210" s="632"/>
      <c r="O210" s="631"/>
      <c r="P210" s="635"/>
      <c r="Q210" s="636"/>
      <c r="R210" s="637"/>
      <c r="S210" s="637"/>
      <c r="T210" s="637"/>
      <c r="U210" s="637"/>
      <c r="V210" s="637"/>
      <c r="W210" s="637"/>
      <c r="X210" s="637"/>
      <c r="Y210" s="637"/>
      <c r="Z210" s="637"/>
      <c r="AA210" s="637"/>
      <c r="AB210" s="637"/>
      <c r="AC210" s="637"/>
      <c r="AD210" s="637"/>
      <c r="AE210" s="637"/>
      <c r="AF210" s="637"/>
      <c r="AG210" s="637"/>
      <c r="AH210" s="637"/>
      <c r="AI210" s="637"/>
      <c r="AJ210" s="637"/>
      <c r="AK210" s="637"/>
      <c r="AL210" s="637"/>
      <c r="AM210" s="637"/>
      <c r="AN210" s="637"/>
      <c r="AO210" s="637"/>
      <c r="AP210" s="637"/>
      <c r="AQ210" s="637"/>
      <c r="AR210" s="637"/>
      <c r="AS210" s="637"/>
      <c r="AT210" s="637"/>
      <c r="AU210" s="637"/>
      <c r="AV210" s="637"/>
      <c r="AW210" s="637"/>
      <c r="AX210" s="637"/>
      <c r="AY210" s="637"/>
      <c r="AZ210" s="637"/>
      <c r="BA210" s="637"/>
      <c r="BB210" s="637"/>
      <c r="BC210" s="637"/>
      <c r="BD210" s="637"/>
      <c r="BE210" s="637"/>
      <c r="BF210" s="637"/>
      <c r="BG210" s="637"/>
      <c r="BH210" s="637"/>
      <c r="BI210" s="637"/>
      <c r="BJ210" s="637"/>
      <c r="BK210" s="637"/>
      <c r="BL210" s="637"/>
      <c r="BM210" s="637"/>
      <c r="BN210" s="637"/>
      <c r="BO210" s="637"/>
      <c r="BP210" s="637"/>
      <c r="BQ210" s="637"/>
      <c r="BR210" s="637"/>
      <c r="BS210" s="637"/>
      <c r="BT210" s="637"/>
      <c r="BU210" s="637"/>
      <c r="BV210" s="637"/>
      <c r="BW210" s="637"/>
      <c r="BX210" s="637"/>
      <c r="BY210" s="637"/>
      <c r="BZ210" s="637"/>
      <c r="CA210" s="637"/>
      <c r="CB210" s="637"/>
      <c r="CC210" s="637"/>
      <c r="CD210" s="637"/>
      <c r="CE210" s="637"/>
      <c r="CF210" s="637"/>
      <c r="CG210" s="637"/>
      <c r="CH210" s="637"/>
      <c r="CI210" s="637"/>
      <c r="CJ210" s="637"/>
      <c r="CK210" s="637"/>
      <c r="CL210" s="637"/>
      <c r="CM210" s="637"/>
      <c r="CN210" s="637"/>
      <c r="CO210" s="637"/>
      <c r="CP210" s="637"/>
      <c r="CQ210" s="637"/>
      <c r="CR210" s="637"/>
      <c r="CS210" s="637"/>
      <c r="CT210" s="637"/>
      <c r="CU210" s="637"/>
      <c r="CV210" s="637"/>
      <c r="CW210" s="637"/>
      <c r="CX210" s="637"/>
      <c r="CY210" s="637"/>
      <c r="CZ210" s="637"/>
      <c r="DA210" s="637"/>
      <c r="DB210" s="637"/>
      <c r="DC210" s="637"/>
      <c r="DD210" s="637"/>
      <c r="DE210" s="637"/>
      <c r="DF210" s="637"/>
      <c r="DG210" s="637"/>
      <c r="DH210" s="637"/>
      <c r="DI210" s="637"/>
      <c r="DJ210" s="637"/>
      <c r="DK210" s="637"/>
      <c r="DL210" s="637"/>
      <c r="DM210" s="637"/>
      <c r="DN210" s="637"/>
      <c r="DO210" s="637"/>
      <c r="DP210" s="637"/>
      <c r="DQ210" s="637"/>
      <c r="DR210" s="637"/>
      <c r="DS210" s="637"/>
      <c r="DT210" s="637"/>
      <c r="DU210" s="637"/>
      <c r="DV210" s="637"/>
      <c r="DW210" s="637"/>
      <c r="DX210" s="637"/>
      <c r="DY210" s="637"/>
      <c r="DZ210" s="637"/>
      <c r="EA210" s="637"/>
      <c r="EB210" s="637"/>
      <c r="EC210" s="637"/>
      <c r="ED210" s="637"/>
      <c r="EE210" s="637"/>
      <c r="EF210" s="637"/>
      <c r="EG210" s="637"/>
      <c r="EH210" s="637"/>
      <c r="EI210" s="637"/>
      <c r="EJ210" s="637"/>
      <c r="EK210" s="637"/>
      <c r="EL210" s="637"/>
      <c r="EM210" s="637"/>
      <c r="EN210" s="637"/>
      <c r="EO210" s="637"/>
      <c r="EP210" s="637"/>
      <c r="EQ210" s="637"/>
      <c r="ER210" s="637"/>
      <c r="ES210" s="637"/>
      <c r="ET210" s="637"/>
      <c r="EU210" s="637"/>
      <c r="EV210" s="637"/>
      <c r="EW210" s="637"/>
      <c r="EX210" s="637"/>
      <c r="EY210" s="637"/>
      <c r="EZ210" s="637"/>
      <c r="FA210" s="637"/>
      <c r="FB210" s="637"/>
      <c r="FC210" s="637"/>
      <c r="FD210" s="637"/>
      <c r="FE210" s="637"/>
      <c r="FF210" s="637"/>
      <c r="FG210" s="637"/>
      <c r="FH210" s="637"/>
      <c r="FI210" s="637"/>
      <c r="FJ210" s="637"/>
      <c r="FK210" s="637"/>
      <c r="FL210" s="637"/>
      <c r="FM210" s="637"/>
      <c r="FN210" s="637"/>
      <c r="FO210" s="637"/>
      <c r="FP210" s="637"/>
      <c r="FQ210" s="637"/>
      <c r="FR210" s="637"/>
      <c r="FS210" s="637"/>
      <c r="FT210" s="637"/>
      <c r="FU210" s="637"/>
      <c r="FV210" s="637"/>
      <c r="FW210" s="637"/>
      <c r="FX210" s="637"/>
      <c r="FY210" s="637"/>
      <c r="FZ210" s="637"/>
      <c r="GA210" s="637"/>
      <c r="GB210" s="637"/>
      <c r="GC210" s="637"/>
      <c r="GD210" s="637"/>
      <c r="GE210" s="637"/>
      <c r="GF210" s="637"/>
      <c r="GG210" s="637"/>
      <c r="GH210" s="637"/>
      <c r="GI210" s="637"/>
      <c r="GJ210" s="637"/>
      <c r="GK210" s="637"/>
      <c r="GL210" s="637"/>
      <c r="GM210" s="637"/>
      <c r="GN210" s="637"/>
      <c r="GO210" s="637"/>
      <c r="GP210" s="637"/>
      <c r="GQ210" s="637"/>
      <c r="GR210" s="637"/>
      <c r="GS210" s="637"/>
      <c r="GT210" s="637"/>
      <c r="GU210" s="637"/>
      <c r="GV210" s="637"/>
      <c r="GW210" s="637"/>
      <c r="GX210" s="637"/>
      <c r="GY210" s="637"/>
      <c r="GZ210" s="637"/>
      <c r="HA210" s="637"/>
      <c r="HB210" s="637"/>
      <c r="HC210" s="637"/>
      <c r="HD210" s="637"/>
      <c r="HE210" s="637"/>
      <c r="HF210" s="637"/>
      <c r="HG210" s="637"/>
      <c r="HH210" s="637"/>
      <c r="HI210" s="637"/>
      <c r="HJ210" s="637"/>
      <c r="HK210" s="637"/>
      <c r="HL210" s="637"/>
      <c r="HM210" s="637"/>
      <c r="HN210" s="637"/>
      <c r="HO210" s="637"/>
      <c r="HP210" s="637"/>
      <c r="HQ210" s="637"/>
      <c r="HR210" s="637"/>
      <c r="HS210" s="637"/>
      <c r="HT210" s="637"/>
      <c r="HU210" s="637"/>
      <c r="HV210" s="637"/>
      <c r="HW210" s="637"/>
      <c r="HX210" s="637"/>
      <c r="HY210" s="637"/>
      <c r="HZ210" s="637"/>
      <c r="IA210" s="637"/>
      <c r="IB210" s="637"/>
      <c r="IC210" s="637"/>
      <c r="ID210" s="637"/>
      <c r="IE210" s="637"/>
      <c r="IF210" s="637"/>
      <c r="IG210" s="637"/>
      <c r="IH210" s="637"/>
      <c r="II210" s="637"/>
      <c r="IJ210" s="637"/>
      <c r="IK210" s="637"/>
      <c r="IL210" s="637"/>
      <c r="IM210" s="637"/>
      <c r="IN210" s="637"/>
      <c r="IO210" s="637"/>
      <c r="IP210" s="637"/>
      <c r="IQ210" s="637"/>
      <c r="IR210" s="637"/>
      <c r="IS210" s="637"/>
      <c r="IT210" s="637"/>
      <c r="IU210" s="637"/>
      <c r="IV210" s="637"/>
    </row>
    <row r="211" spans="1:256" s="638" customFormat="1" ht="18.75" customHeight="1" hidden="1">
      <c r="A211" s="214"/>
      <c r="B211" s="493"/>
      <c r="C211" s="1180"/>
      <c r="D211" s="632"/>
      <c r="E211" s="632"/>
      <c r="F211" s="632"/>
      <c r="G211" s="632"/>
      <c r="H211" s="632"/>
      <c r="I211" s="628"/>
      <c r="J211" s="632"/>
      <c r="K211" s="632"/>
      <c r="L211" s="633"/>
      <c r="M211" s="634"/>
      <c r="N211" s="632"/>
      <c r="O211" s="631"/>
      <c r="P211" s="635"/>
      <c r="Q211" s="636"/>
      <c r="R211" s="637"/>
      <c r="S211" s="637"/>
      <c r="T211" s="637"/>
      <c r="U211" s="637"/>
      <c r="V211" s="637"/>
      <c r="W211" s="637"/>
      <c r="X211" s="637"/>
      <c r="Y211" s="637"/>
      <c r="Z211" s="637"/>
      <c r="AA211" s="637"/>
      <c r="AB211" s="637"/>
      <c r="AC211" s="637"/>
      <c r="AD211" s="637"/>
      <c r="AE211" s="637"/>
      <c r="AF211" s="637"/>
      <c r="AG211" s="637"/>
      <c r="AH211" s="637"/>
      <c r="AI211" s="637"/>
      <c r="AJ211" s="637"/>
      <c r="AK211" s="637"/>
      <c r="AL211" s="637"/>
      <c r="AM211" s="637"/>
      <c r="AN211" s="637"/>
      <c r="AO211" s="637"/>
      <c r="AP211" s="637"/>
      <c r="AQ211" s="637"/>
      <c r="AR211" s="637"/>
      <c r="AS211" s="637"/>
      <c r="AT211" s="637"/>
      <c r="AU211" s="637"/>
      <c r="AV211" s="637"/>
      <c r="AW211" s="637"/>
      <c r="AX211" s="637"/>
      <c r="AY211" s="637"/>
      <c r="AZ211" s="637"/>
      <c r="BA211" s="637"/>
      <c r="BB211" s="637"/>
      <c r="BC211" s="637"/>
      <c r="BD211" s="637"/>
      <c r="BE211" s="637"/>
      <c r="BF211" s="637"/>
      <c r="BG211" s="637"/>
      <c r="BH211" s="637"/>
      <c r="BI211" s="637"/>
      <c r="BJ211" s="637"/>
      <c r="BK211" s="637"/>
      <c r="BL211" s="637"/>
      <c r="BM211" s="637"/>
      <c r="BN211" s="637"/>
      <c r="BO211" s="637"/>
      <c r="BP211" s="637"/>
      <c r="BQ211" s="637"/>
      <c r="BR211" s="637"/>
      <c r="BS211" s="637"/>
      <c r="BT211" s="637"/>
      <c r="BU211" s="637"/>
      <c r="BV211" s="637"/>
      <c r="BW211" s="637"/>
      <c r="BX211" s="637"/>
      <c r="BY211" s="637"/>
      <c r="BZ211" s="637"/>
      <c r="CA211" s="637"/>
      <c r="CB211" s="637"/>
      <c r="CC211" s="637"/>
      <c r="CD211" s="637"/>
      <c r="CE211" s="637"/>
      <c r="CF211" s="637"/>
      <c r="CG211" s="637"/>
      <c r="CH211" s="637"/>
      <c r="CI211" s="637"/>
      <c r="CJ211" s="637"/>
      <c r="CK211" s="637"/>
      <c r="CL211" s="637"/>
      <c r="CM211" s="637"/>
      <c r="CN211" s="637"/>
      <c r="CO211" s="637"/>
      <c r="CP211" s="637"/>
      <c r="CQ211" s="637"/>
      <c r="CR211" s="637"/>
      <c r="CS211" s="637"/>
      <c r="CT211" s="637"/>
      <c r="CU211" s="637"/>
      <c r="CV211" s="637"/>
      <c r="CW211" s="637"/>
      <c r="CX211" s="637"/>
      <c r="CY211" s="637"/>
      <c r="CZ211" s="637"/>
      <c r="DA211" s="637"/>
      <c r="DB211" s="637"/>
      <c r="DC211" s="637"/>
      <c r="DD211" s="637"/>
      <c r="DE211" s="637"/>
      <c r="DF211" s="637"/>
      <c r="DG211" s="637"/>
      <c r="DH211" s="637"/>
      <c r="DI211" s="637"/>
      <c r="DJ211" s="637"/>
      <c r="DK211" s="637"/>
      <c r="DL211" s="637"/>
      <c r="DM211" s="637"/>
      <c r="DN211" s="637"/>
      <c r="DO211" s="637"/>
      <c r="DP211" s="637"/>
      <c r="DQ211" s="637"/>
      <c r="DR211" s="637"/>
      <c r="DS211" s="637"/>
      <c r="DT211" s="637"/>
      <c r="DU211" s="637"/>
      <c r="DV211" s="637"/>
      <c r="DW211" s="637"/>
      <c r="DX211" s="637"/>
      <c r="DY211" s="637"/>
      <c r="DZ211" s="637"/>
      <c r="EA211" s="637"/>
      <c r="EB211" s="637"/>
      <c r="EC211" s="637"/>
      <c r="ED211" s="637"/>
      <c r="EE211" s="637"/>
      <c r="EF211" s="637"/>
      <c r="EG211" s="637"/>
      <c r="EH211" s="637"/>
      <c r="EI211" s="637"/>
      <c r="EJ211" s="637"/>
      <c r="EK211" s="637"/>
      <c r="EL211" s="637"/>
      <c r="EM211" s="637"/>
      <c r="EN211" s="637"/>
      <c r="EO211" s="637"/>
      <c r="EP211" s="637"/>
      <c r="EQ211" s="637"/>
      <c r="ER211" s="637"/>
      <c r="ES211" s="637"/>
      <c r="ET211" s="637"/>
      <c r="EU211" s="637"/>
      <c r="EV211" s="637"/>
      <c r="EW211" s="637"/>
      <c r="EX211" s="637"/>
      <c r="EY211" s="637"/>
      <c r="EZ211" s="637"/>
      <c r="FA211" s="637"/>
      <c r="FB211" s="637"/>
      <c r="FC211" s="637"/>
      <c r="FD211" s="637"/>
      <c r="FE211" s="637"/>
      <c r="FF211" s="637"/>
      <c r="FG211" s="637"/>
      <c r="FH211" s="637"/>
      <c r="FI211" s="637"/>
      <c r="FJ211" s="637"/>
      <c r="FK211" s="637"/>
      <c r="FL211" s="637"/>
      <c r="FM211" s="637"/>
      <c r="FN211" s="637"/>
      <c r="FO211" s="637"/>
      <c r="FP211" s="637"/>
      <c r="FQ211" s="637"/>
      <c r="FR211" s="637"/>
      <c r="FS211" s="637"/>
      <c r="FT211" s="637"/>
      <c r="FU211" s="637"/>
      <c r="FV211" s="637"/>
      <c r="FW211" s="637"/>
      <c r="FX211" s="637"/>
      <c r="FY211" s="637"/>
      <c r="FZ211" s="637"/>
      <c r="GA211" s="637"/>
      <c r="GB211" s="637"/>
      <c r="GC211" s="637"/>
      <c r="GD211" s="637"/>
      <c r="GE211" s="637"/>
      <c r="GF211" s="637"/>
      <c r="GG211" s="637"/>
      <c r="GH211" s="637"/>
      <c r="GI211" s="637"/>
      <c r="GJ211" s="637"/>
      <c r="GK211" s="637"/>
      <c r="GL211" s="637"/>
      <c r="GM211" s="637"/>
      <c r="GN211" s="637"/>
      <c r="GO211" s="637"/>
      <c r="GP211" s="637"/>
      <c r="GQ211" s="637"/>
      <c r="GR211" s="637"/>
      <c r="GS211" s="637"/>
      <c r="GT211" s="637"/>
      <c r="GU211" s="637"/>
      <c r="GV211" s="637"/>
      <c r="GW211" s="637"/>
      <c r="GX211" s="637"/>
      <c r="GY211" s="637"/>
      <c r="GZ211" s="637"/>
      <c r="HA211" s="637"/>
      <c r="HB211" s="637"/>
      <c r="HC211" s="637"/>
      <c r="HD211" s="637"/>
      <c r="HE211" s="637"/>
      <c r="HF211" s="637"/>
      <c r="HG211" s="637"/>
      <c r="HH211" s="637"/>
      <c r="HI211" s="637"/>
      <c r="HJ211" s="637"/>
      <c r="HK211" s="637"/>
      <c r="HL211" s="637"/>
      <c r="HM211" s="637"/>
      <c r="HN211" s="637"/>
      <c r="HO211" s="637"/>
      <c r="HP211" s="637"/>
      <c r="HQ211" s="637"/>
      <c r="HR211" s="637"/>
      <c r="HS211" s="637"/>
      <c r="HT211" s="637"/>
      <c r="HU211" s="637"/>
      <c r="HV211" s="637"/>
      <c r="HW211" s="637"/>
      <c r="HX211" s="637"/>
      <c r="HY211" s="637"/>
      <c r="HZ211" s="637"/>
      <c r="IA211" s="637"/>
      <c r="IB211" s="637"/>
      <c r="IC211" s="637"/>
      <c r="ID211" s="637"/>
      <c r="IE211" s="637"/>
      <c r="IF211" s="637"/>
      <c r="IG211" s="637"/>
      <c r="IH211" s="637"/>
      <c r="II211" s="637"/>
      <c r="IJ211" s="637"/>
      <c r="IK211" s="637"/>
      <c r="IL211" s="637"/>
      <c r="IM211" s="637"/>
      <c r="IN211" s="637"/>
      <c r="IO211" s="637"/>
      <c r="IP211" s="637"/>
      <c r="IQ211" s="637"/>
      <c r="IR211" s="637"/>
      <c r="IS211" s="637"/>
      <c r="IT211" s="637"/>
      <c r="IU211" s="637"/>
      <c r="IV211" s="637"/>
    </row>
    <row r="212" spans="1:256" s="638" customFormat="1" ht="18.75" customHeight="1" hidden="1">
      <c r="A212" s="214"/>
      <c r="B212" s="493"/>
      <c r="C212" s="1180"/>
      <c r="D212" s="632"/>
      <c r="E212" s="632"/>
      <c r="F212" s="632"/>
      <c r="G212" s="632"/>
      <c r="H212" s="632"/>
      <c r="I212" s="628"/>
      <c r="J212" s="632"/>
      <c r="K212" s="632"/>
      <c r="L212" s="633"/>
      <c r="M212" s="634"/>
      <c r="N212" s="632"/>
      <c r="O212" s="631"/>
      <c r="P212" s="635"/>
      <c r="Q212" s="636"/>
      <c r="R212" s="637"/>
      <c r="S212" s="637"/>
      <c r="T212" s="637"/>
      <c r="U212" s="637"/>
      <c r="V212" s="637"/>
      <c r="W212" s="637"/>
      <c r="X212" s="637"/>
      <c r="Y212" s="637"/>
      <c r="Z212" s="637"/>
      <c r="AA212" s="637"/>
      <c r="AB212" s="637"/>
      <c r="AC212" s="637"/>
      <c r="AD212" s="637"/>
      <c r="AE212" s="637"/>
      <c r="AF212" s="637"/>
      <c r="AG212" s="637"/>
      <c r="AH212" s="637"/>
      <c r="AI212" s="637"/>
      <c r="AJ212" s="637"/>
      <c r="AK212" s="637"/>
      <c r="AL212" s="637"/>
      <c r="AM212" s="637"/>
      <c r="AN212" s="637"/>
      <c r="AO212" s="637"/>
      <c r="AP212" s="637"/>
      <c r="AQ212" s="637"/>
      <c r="AR212" s="637"/>
      <c r="AS212" s="637"/>
      <c r="AT212" s="637"/>
      <c r="AU212" s="637"/>
      <c r="AV212" s="637"/>
      <c r="AW212" s="637"/>
      <c r="AX212" s="637"/>
      <c r="AY212" s="637"/>
      <c r="AZ212" s="637"/>
      <c r="BA212" s="637"/>
      <c r="BB212" s="637"/>
      <c r="BC212" s="637"/>
      <c r="BD212" s="637"/>
      <c r="BE212" s="637"/>
      <c r="BF212" s="637"/>
      <c r="BG212" s="637"/>
      <c r="BH212" s="637"/>
      <c r="BI212" s="637"/>
      <c r="BJ212" s="637"/>
      <c r="BK212" s="637"/>
      <c r="BL212" s="637"/>
      <c r="BM212" s="637"/>
      <c r="BN212" s="637"/>
      <c r="BO212" s="637"/>
      <c r="BP212" s="637"/>
      <c r="BQ212" s="637"/>
      <c r="BR212" s="637"/>
      <c r="BS212" s="637"/>
      <c r="BT212" s="637"/>
      <c r="BU212" s="637"/>
      <c r="BV212" s="637"/>
      <c r="BW212" s="637"/>
      <c r="BX212" s="637"/>
      <c r="BY212" s="637"/>
      <c r="BZ212" s="637"/>
      <c r="CA212" s="637"/>
      <c r="CB212" s="637"/>
      <c r="CC212" s="637"/>
      <c r="CD212" s="637"/>
      <c r="CE212" s="637"/>
      <c r="CF212" s="637"/>
      <c r="CG212" s="637"/>
      <c r="CH212" s="637"/>
      <c r="CI212" s="637"/>
      <c r="CJ212" s="637"/>
      <c r="CK212" s="637"/>
      <c r="CL212" s="637"/>
      <c r="CM212" s="637"/>
      <c r="CN212" s="637"/>
      <c r="CO212" s="637"/>
      <c r="CP212" s="637"/>
      <c r="CQ212" s="637"/>
      <c r="CR212" s="637"/>
      <c r="CS212" s="637"/>
      <c r="CT212" s="637"/>
      <c r="CU212" s="637"/>
      <c r="CV212" s="637"/>
      <c r="CW212" s="637"/>
      <c r="CX212" s="637"/>
      <c r="CY212" s="637"/>
      <c r="CZ212" s="637"/>
      <c r="DA212" s="637"/>
      <c r="DB212" s="637"/>
      <c r="DC212" s="637"/>
      <c r="DD212" s="637"/>
      <c r="DE212" s="637"/>
      <c r="DF212" s="637"/>
      <c r="DG212" s="637"/>
      <c r="DH212" s="637"/>
      <c r="DI212" s="637"/>
      <c r="DJ212" s="637"/>
      <c r="DK212" s="637"/>
      <c r="DL212" s="637"/>
      <c r="DM212" s="637"/>
      <c r="DN212" s="637"/>
      <c r="DO212" s="637"/>
      <c r="DP212" s="637"/>
      <c r="DQ212" s="637"/>
      <c r="DR212" s="637"/>
      <c r="DS212" s="637"/>
      <c r="DT212" s="637"/>
      <c r="DU212" s="637"/>
      <c r="DV212" s="637"/>
      <c r="DW212" s="637"/>
      <c r="DX212" s="637"/>
      <c r="DY212" s="637"/>
      <c r="DZ212" s="637"/>
      <c r="EA212" s="637"/>
      <c r="EB212" s="637"/>
      <c r="EC212" s="637"/>
      <c r="ED212" s="637"/>
      <c r="EE212" s="637"/>
      <c r="EF212" s="637"/>
      <c r="EG212" s="637"/>
      <c r="EH212" s="637"/>
      <c r="EI212" s="637"/>
      <c r="EJ212" s="637"/>
      <c r="EK212" s="637"/>
      <c r="EL212" s="637"/>
      <c r="EM212" s="637"/>
      <c r="EN212" s="637"/>
      <c r="EO212" s="637"/>
      <c r="EP212" s="637"/>
      <c r="EQ212" s="637"/>
      <c r="ER212" s="637"/>
      <c r="ES212" s="637"/>
      <c r="ET212" s="637"/>
      <c r="EU212" s="637"/>
      <c r="EV212" s="637"/>
      <c r="EW212" s="637"/>
      <c r="EX212" s="637"/>
      <c r="EY212" s="637"/>
      <c r="EZ212" s="637"/>
      <c r="FA212" s="637"/>
      <c r="FB212" s="637"/>
      <c r="FC212" s="637"/>
      <c r="FD212" s="637"/>
      <c r="FE212" s="637"/>
      <c r="FF212" s="637"/>
      <c r="FG212" s="637"/>
      <c r="FH212" s="637"/>
      <c r="FI212" s="637"/>
      <c r="FJ212" s="637"/>
      <c r="FK212" s="637"/>
      <c r="FL212" s="637"/>
      <c r="FM212" s="637"/>
      <c r="FN212" s="637"/>
      <c r="FO212" s="637"/>
      <c r="FP212" s="637"/>
      <c r="FQ212" s="637"/>
      <c r="FR212" s="637"/>
      <c r="FS212" s="637"/>
      <c r="FT212" s="637"/>
      <c r="FU212" s="637"/>
      <c r="FV212" s="637"/>
      <c r="FW212" s="637"/>
      <c r="FX212" s="637"/>
      <c r="FY212" s="637"/>
      <c r="FZ212" s="637"/>
      <c r="GA212" s="637"/>
      <c r="GB212" s="637"/>
      <c r="GC212" s="637"/>
      <c r="GD212" s="637"/>
      <c r="GE212" s="637"/>
      <c r="GF212" s="637"/>
      <c r="GG212" s="637"/>
      <c r="GH212" s="637"/>
      <c r="GI212" s="637"/>
      <c r="GJ212" s="637"/>
      <c r="GK212" s="637"/>
      <c r="GL212" s="637"/>
      <c r="GM212" s="637"/>
      <c r="GN212" s="637"/>
      <c r="GO212" s="637"/>
      <c r="GP212" s="637"/>
      <c r="GQ212" s="637"/>
      <c r="GR212" s="637"/>
      <c r="GS212" s="637"/>
      <c r="GT212" s="637"/>
      <c r="GU212" s="637"/>
      <c r="GV212" s="637"/>
      <c r="GW212" s="637"/>
      <c r="GX212" s="637"/>
      <c r="GY212" s="637"/>
      <c r="GZ212" s="637"/>
      <c r="HA212" s="637"/>
      <c r="HB212" s="637"/>
      <c r="HC212" s="637"/>
      <c r="HD212" s="637"/>
      <c r="HE212" s="637"/>
      <c r="HF212" s="637"/>
      <c r="HG212" s="637"/>
      <c r="HH212" s="637"/>
      <c r="HI212" s="637"/>
      <c r="HJ212" s="637"/>
      <c r="HK212" s="637"/>
      <c r="HL212" s="637"/>
      <c r="HM212" s="637"/>
      <c r="HN212" s="637"/>
      <c r="HO212" s="637"/>
      <c r="HP212" s="637"/>
      <c r="HQ212" s="637"/>
      <c r="HR212" s="637"/>
      <c r="HS212" s="637"/>
      <c r="HT212" s="637"/>
      <c r="HU212" s="637"/>
      <c r="HV212" s="637"/>
      <c r="HW212" s="637"/>
      <c r="HX212" s="637"/>
      <c r="HY212" s="637"/>
      <c r="HZ212" s="637"/>
      <c r="IA212" s="637"/>
      <c r="IB212" s="637"/>
      <c r="IC212" s="637"/>
      <c r="ID212" s="637"/>
      <c r="IE212" s="637"/>
      <c r="IF212" s="637"/>
      <c r="IG212" s="637"/>
      <c r="IH212" s="637"/>
      <c r="II212" s="637"/>
      <c r="IJ212" s="637"/>
      <c r="IK212" s="637"/>
      <c r="IL212" s="637"/>
      <c r="IM212" s="637"/>
      <c r="IN212" s="637"/>
      <c r="IO212" s="637"/>
      <c r="IP212" s="637"/>
      <c r="IQ212" s="637"/>
      <c r="IR212" s="637"/>
      <c r="IS212" s="637"/>
      <c r="IT212" s="637"/>
      <c r="IU212" s="637"/>
      <c r="IV212" s="637"/>
    </row>
    <row r="213" spans="1:256" s="638" customFormat="1" ht="18.75" customHeight="1" hidden="1">
      <c r="A213" s="214"/>
      <c r="B213" s="493"/>
      <c r="C213" s="1180"/>
      <c r="D213" s="632"/>
      <c r="E213" s="632"/>
      <c r="F213" s="632"/>
      <c r="G213" s="632"/>
      <c r="H213" s="632"/>
      <c r="I213" s="628"/>
      <c r="J213" s="632"/>
      <c r="K213" s="632"/>
      <c r="L213" s="633"/>
      <c r="M213" s="634"/>
      <c r="N213" s="632"/>
      <c r="O213" s="631"/>
      <c r="P213" s="635"/>
      <c r="Q213" s="636"/>
      <c r="R213" s="637"/>
      <c r="S213" s="637"/>
      <c r="T213" s="637"/>
      <c r="U213" s="637"/>
      <c r="V213" s="637"/>
      <c r="W213" s="637"/>
      <c r="X213" s="637"/>
      <c r="Y213" s="637"/>
      <c r="Z213" s="637"/>
      <c r="AA213" s="637"/>
      <c r="AB213" s="637"/>
      <c r="AC213" s="637"/>
      <c r="AD213" s="637"/>
      <c r="AE213" s="637"/>
      <c r="AF213" s="637"/>
      <c r="AG213" s="637"/>
      <c r="AH213" s="637"/>
      <c r="AI213" s="637"/>
      <c r="AJ213" s="637"/>
      <c r="AK213" s="637"/>
      <c r="AL213" s="637"/>
      <c r="AM213" s="637"/>
      <c r="AN213" s="637"/>
      <c r="AO213" s="637"/>
      <c r="AP213" s="637"/>
      <c r="AQ213" s="637"/>
      <c r="AR213" s="637"/>
      <c r="AS213" s="637"/>
      <c r="AT213" s="637"/>
      <c r="AU213" s="637"/>
      <c r="AV213" s="637"/>
      <c r="AW213" s="637"/>
      <c r="AX213" s="637"/>
      <c r="AY213" s="637"/>
      <c r="AZ213" s="637"/>
      <c r="BA213" s="637"/>
      <c r="BB213" s="637"/>
      <c r="BC213" s="637"/>
      <c r="BD213" s="637"/>
      <c r="BE213" s="637"/>
      <c r="BF213" s="637"/>
      <c r="BG213" s="637"/>
      <c r="BH213" s="637"/>
      <c r="BI213" s="637"/>
      <c r="BJ213" s="637"/>
      <c r="BK213" s="637"/>
      <c r="BL213" s="637"/>
      <c r="BM213" s="637"/>
      <c r="BN213" s="637"/>
      <c r="BO213" s="637"/>
      <c r="BP213" s="637"/>
      <c r="BQ213" s="637"/>
      <c r="BR213" s="637"/>
      <c r="BS213" s="637"/>
      <c r="BT213" s="637"/>
      <c r="BU213" s="637"/>
      <c r="BV213" s="637"/>
      <c r="BW213" s="637"/>
      <c r="BX213" s="637"/>
      <c r="BY213" s="637"/>
      <c r="BZ213" s="637"/>
      <c r="CA213" s="637"/>
      <c r="CB213" s="637"/>
      <c r="CC213" s="637"/>
      <c r="CD213" s="637"/>
      <c r="CE213" s="637"/>
      <c r="CF213" s="637"/>
      <c r="CG213" s="637"/>
      <c r="CH213" s="637"/>
      <c r="CI213" s="637"/>
      <c r="CJ213" s="637"/>
      <c r="CK213" s="637"/>
      <c r="CL213" s="637"/>
      <c r="CM213" s="637"/>
      <c r="CN213" s="637"/>
      <c r="CO213" s="637"/>
      <c r="CP213" s="637"/>
      <c r="CQ213" s="637"/>
      <c r="CR213" s="637"/>
      <c r="CS213" s="637"/>
      <c r="CT213" s="637"/>
      <c r="CU213" s="637"/>
      <c r="CV213" s="637"/>
      <c r="CW213" s="637"/>
      <c r="CX213" s="637"/>
      <c r="CY213" s="637"/>
      <c r="CZ213" s="637"/>
      <c r="DA213" s="637"/>
      <c r="DB213" s="637"/>
      <c r="DC213" s="637"/>
      <c r="DD213" s="637"/>
      <c r="DE213" s="637"/>
      <c r="DF213" s="637"/>
      <c r="DG213" s="637"/>
      <c r="DH213" s="637"/>
      <c r="DI213" s="637"/>
      <c r="DJ213" s="637"/>
      <c r="DK213" s="637"/>
      <c r="DL213" s="637"/>
      <c r="DM213" s="637"/>
      <c r="DN213" s="637"/>
      <c r="DO213" s="637"/>
      <c r="DP213" s="637"/>
      <c r="DQ213" s="637"/>
      <c r="DR213" s="637"/>
      <c r="DS213" s="637"/>
      <c r="DT213" s="637"/>
      <c r="DU213" s="637"/>
      <c r="DV213" s="637"/>
      <c r="DW213" s="637"/>
      <c r="DX213" s="637"/>
      <c r="DY213" s="637"/>
      <c r="DZ213" s="637"/>
      <c r="EA213" s="637"/>
      <c r="EB213" s="637"/>
      <c r="EC213" s="637"/>
      <c r="ED213" s="637"/>
      <c r="EE213" s="637"/>
      <c r="EF213" s="637"/>
      <c r="EG213" s="637"/>
      <c r="EH213" s="637"/>
      <c r="EI213" s="637"/>
      <c r="EJ213" s="637"/>
      <c r="EK213" s="637"/>
      <c r="EL213" s="637"/>
      <c r="EM213" s="637"/>
      <c r="EN213" s="637"/>
      <c r="EO213" s="637"/>
      <c r="EP213" s="637"/>
      <c r="EQ213" s="637"/>
      <c r="ER213" s="637"/>
      <c r="ES213" s="637"/>
      <c r="ET213" s="637"/>
      <c r="EU213" s="637"/>
      <c r="EV213" s="637"/>
      <c r="EW213" s="637"/>
      <c r="EX213" s="637"/>
      <c r="EY213" s="637"/>
      <c r="EZ213" s="637"/>
      <c r="FA213" s="637"/>
      <c r="FB213" s="637"/>
      <c r="FC213" s="637"/>
      <c r="FD213" s="637"/>
      <c r="FE213" s="637"/>
      <c r="FF213" s="637"/>
      <c r="FG213" s="637"/>
      <c r="FH213" s="637"/>
      <c r="FI213" s="637"/>
      <c r="FJ213" s="637"/>
      <c r="FK213" s="637"/>
      <c r="FL213" s="637"/>
      <c r="FM213" s="637"/>
      <c r="FN213" s="637"/>
      <c r="FO213" s="637"/>
      <c r="FP213" s="637"/>
      <c r="FQ213" s="637"/>
      <c r="FR213" s="637"/>
      <c r="FS213" s="637"/>
      <c r="FT213" s="637"/>
      <c r="FU213" s="637"/>
      <c r="FV213" s="637"/>
      <c r="FW213" s="637"/>
      <c r="FX213" s="637"/>
      <c r="FY213" s="637"/>
      <c r="FZ213" s="637"/>
      <c r="GA213" s="637"/>
      <c r="GB213" s="637"/>
      <c r="GC213" s="637"/>
      <c r="GD213" s="637"/>
      <c r="GE213" s="637"/>
      <c r="GF213" s="637"/>
      <c r="GG213" s="637"/>
      <c r="GH213" s="637"/>
      <c r="GI213" s="637"/>
      <c r="GJ213" s="637"/>
      <c r="GK213" s="637"/>
      <c r="GL213" s="637"/>
      <c r="GM213" s="637"/>
      <c r="GN213" s="637"/>
      <c r="GO213" s="637"/>
      <c r="GP213" s="637"/>
      <c r="GQ213" s="637"/>
      <c r="GR213" s="637"/>
      <c r="GS213" s="637"/>
      <c r="GT213" s="637"/>
      <c r="GU213" s="637"/>
      <c r="GV213" s="637"/>
      <c r="GW213" s="637"/>
      <c r="GX213" s="637"/>
      <c r="GY213" s="637"/>
      <c r="GZ213" s="637"/>
      <c r="HA213" s="637"/>
      <c r="HB213" s="637"/>
      <c r="HC213" s="637"/>
      <c r="HD213" s="637"/>
      <c r="HE213" s="637"/>
      <c r="HF213" s="637"/>
      <c r="HG213" s="637"/>
      <c r="HH213" s="637"/>
      <c r="HI213" s="637"/>
      <c r="HJ213" s="637"/>
      <c r="HK213" s="637"/>
      <c r="HL213" s="637"/>
      <c r="HM213" s="637"/>
      <c r="HN213" s="637"/>
      <c r="HO213" s="637"/>
      <c r="HP213" s="637"/>
      <c r="HQ213" s="637"/>
      <c r="HR213" s="637"/>
      <c r="HS213" s="637"/>
      <c r="HT213" s="637"/>
      <c r="HU213" s="637"/>
      <c r="HV213" s="637"/>
      <c r="HW213" s="637"/>
      <c r="HX213" s="637"/>
      <c r="HY213" s="637"/>
      <c r="HZ213" s="637"/>
      <c r="IA213" s="637"/>
      <c r="IB213" s="637"/>
      <c r="IC213" s="637"/>
      <c r="ID213" s="637"/>
      <c r="IE213" s="637"/>
      <c r="IF213" s="637"/>
      <c r="IG213" s="637"/>
      <c r="IH213" s="637"/>
      <c r="II213" s="637"/>
      <c r="IJ213" s="637"/>
      <c r="IK213" s="637"/>
      <c r="IL213" s="637"/>
      <c r="IM213" s="637"/>
      <c r="IN213" s="637"/>
      <c r="IO213" s="637"/>
      <c r="IP213" s="637"/>
      <c r="IQ213" s="637"/>
      <c r="IR213" s="637"/>
      <c r="IS213" s="637"/>
      <c r="IT213" s="637"/>
      <c r="IU213" s="637"/>
      <c r="IV213" s="637"/>
    </row>
    <row r="214" spans="1:256" s="638" customFormat="1" ht="18.75" customHeight="1" hidden="1">
      <c r="A214" s="214"/>
      <c r="B214" s="493"/>
      <c r="C214" s="1180"/>
      <c r="D214" s="632"/>
      <c r="E214" s="632"/>
      <c r="F214" s="632"/>
      <c r="G214" s="632"/>
      <c r="H214" s="632"/>
      <c r="I214" s="628"/>
      <c r="J214" s="632"/>
      <c r="K214" s="632"/>
      <c r="L214" s="633"/>
      <c r="M214" s="634"/>
      <c r="N214" s="632"/>
      <c r="O214" s="631"/>
      <c r="P214" s="635"/>
      <c r="Q214" s="636"/>
      <c r="R214" s="637"/>
      <c r="S214" s="637"/>
      <c r="T214" s="637"/>
      <c r="U214" s="637"/>
      <c r="V214" s="637"/>
      <c r="W214" s="637"/>
      <c r="X214" s="637"/>
      <c r="Y214" s="637"/>
      <c r="Z214" s="637"/>
      <c r="AA214" s="637"/>
      <c r="AB214" s="637"/>
      <c r="AC214" s="637"/>
      <c r="AD214" s="637"/>
      <c r="AE214" s="637"/>
      <c r="AF214" s="637"/>
      <c r="AG214" s="637"/>
      <c r="AH214" s="637"/>
      <c r="AI214" s="637"/>
      <c r="AJ214" s="637"/>
      <c r="AK214" s="637"/>
      <c r="AL214" s="637"/>
      <c r="AM214" s="637"/>
      <c r="AN214" s="637"/>
      <c r="AO214" s="637"/>
      <c r="AP214" s="637"/>
      <c r="AQ214" s="637"/>
      <c r="AR214" s="637"/>
      <c r="AS214" s="637"/>
      <c r="AT214" s="637"/>
      <c r="AU214" s="637"/>
      <c r="AV214" s="637"/>
      <c r="AW214" s="637"/>
      <c r="AX214" s="637"/>
      <c r="AY214" s="637"/>
      <c r="AZ214" s="637"/>
      <c r="BA214" s="637"/>
      <c r="BB214" s="637"/>
      <c r="BC214" s="637"/>
      <c r="BD214" s="637"/>
      <c r="BE214" s="637"/>
      <c r="BF214" s="637"/>
      <c r="BG214" s="637"/>
      <c r="BH214" s="637"/>
      <c r="BI214" s="637"/>
      <c r="BJ214" s="637"/>
      <c r="BK214" s="637"/>
      <c r="BL214" s="637"/>
      <c r="BM214" s="637"/>
      <c r="BN214" s="637"/>
      <c r="BO214" s="637"/>
      <c r="BP214" s="637"/>
      <c r="BQ214" s="637"/>
      <c r="BR214" s="637"/>
      <c r="BS214" s="637"/>
      <c r="BT214" s="637"/>
      <c r="BU214" s="637"/>
      <c r="BV214" s="637"/>
      <c r="BW214" s="637"/>
      <c r="BX214" s="637"/>
      <c r="BY214" s="637"/>
      <c r="BZ214" s="637"/>
      <c r="CA214" s="637"/>
      <c r="CB214" s="637"/>
      <c r="CC214" s="637"/>
      <c r="CD214" s="637"/>
      <c r="CE214" s="637"/>
      <c r="CF214" s="637"/>
      <c r="CG214" s="637"/>
      <c r="CH214" s="637"/>
      <c r="CI214" s="637"/>
      <c r="CJ214" s="637"/>
      <c r="CK214" s="637"/>
      <c r="CL214" s="637"/>
      <c r="CM214" s="637"/>
      <c r="CN214" s="637"/>
      <c r="CO214" s="637"/>
      <c r="CP214" s="637"/>
      <c r="CQ214" s="637"/>
      <c r="CR214" s="637"/>
      <c r="CS214" s="637"/>
      <c r="CT214" s="637"/>
      <c r="CU214" s="637"/>
      <c r="CV214" s="637"/>
      <c r="CW214" s="637"/>
      <c r="CX214" s="637"/>
      <c r="CY214" s="637"/>
      <c r="CZ214" s="637"/>
      <c r="DA214" s="637"/>
      <c r="DB214" s="637"/>
      <c r="DC214" s="637"/>
      <c r="DD214" s="637"/>
      <c r="DE214" s="637"/>
      <c r="DF214" s="637"/>
      <c r="DG214" s="637"/>
      <c r="DH214" s="637"/>
      <c r="DI214" s="637"/>
      <c r="DJ214" s="637"/>
      <c r="DK214" s="637"/>
      <c r="DL214" s="637"/>
      <c r="DM214" s="637"/>
      <c r="DN214" s="637"/>
      <c r="DO214" s="637"/>
      <c r="DP214" s="637"/>
      <c r="DQ214" s="637"/>
      <c r="DR214" s="637"/>
      <c r="DS214" s="637"/>
      <c r="DT214" s="637"/>
      <c r="DU214" s="637"/>
      <c r="DV214" s="637"/>
      <c r="DW214" s="637"/>
      <c r="DX214" s="637"/>
      <c r="DY214" s="637"/>
      <c r="DZ214" s="637"/>
      <c r="EA214" s="637"/>
      <c r="EB214" s="637"/>
      <c r="EC214" s="637"/>
      <c r="ED214" s="637"/>
      <c r="EE214" s="637"/>
      <c r="EF214" s="637"/>
      <c r="EG214" s="637"/>
      <c r="EH214" s="637"/>
      <c r="EI214" s="637"/>
      <c r="EJ214" s="637"/>
      <c r="EK214" s="637"/>
      <c r="EL214" s="637"/>
      <c r="EM214" s="637"/>
      <c r="EN214" s="637"/>
      <c r="EO214" s="637"/>
      <c r="EP214" s="637"/>
      <c r="EQ214" s="637"/>
      <c r="ER214" s="637"/>
      <c r="ES214" s="637"/>
      <c r="ET214" s="637"/>
      <c r="EU214" s="637"/>
      <c r="EV214" s="637"/>
      <c r="EW214" s="637"/>
      <c r="EX214" s="637"/>
      <c r="EY214" s="637"/>
      <c r="EZ214" s="637"/>
      <c r="FA214" s="637"/>
      <c r="FB214" s="637"/>
      <c r="FC214" s="637"/>
      <c r="FD214" s="637"/>
      <c r="FE214" s="637"/>
      <c r="FF214" s="637"/>
      <c r="FG214" s="637"/>
      <c r="FH214" s="637"/>
      <c r="FI214" s="637"/>
      <c r="FJ214" s="637"/>
      <c r="FK214" s="637"/>
      <c r="FL214" s="637"/>
      <c r="FM214" s="637"/>
      <c r="FN214" s="637"/>
      <c r="FO214" s="637"/>
      <c r="FP214" s="637"/>
      <c r="FQ214" s="637"/>
      <c r="FR214" s="637"/>
      <c r="FS214" s="637"/>
      <c r="FT214" s="637"/>
      <c r="FU214" s="637"/>
      <c r="FV214" s="637"/>
      <c r="FW214" s="637"/>
      <c r="FX214" s="637"/>
      <c r="FY214" s="637"/>
      <c r="FZ214" s="637"/>
      <c r="GA214" s="637"/>
      <c r="GB214" s="637"/>
      <c r="GC214" s="637"/>
      <c r="GD214" s="637"/>
      <c r="GE214" s="637"/>
      <c r="GF214" s="637"/>
      <c r="GG214" s="637"/>
      <c r="GH214" s="637"/>
      <c r="GI214" s="637"/>
      <c r="GJ214" s="637"/>
      <c r="GK214" s="637"/>
      <c r="GL214" s="637"/>
      <c r="GM214" s="637"/>
      <c r="GN214" s="637"/>
      <c r="GO214" s="637"/>
      <c r="GP214" s="637"/>
      <c r="GQ214" s="637"/>
      <c r="GR214" s="637"/>
      <c r="GS214" s="637"/>
      <c r="GT214" s="637"/>
      <c r="GU214" s="637"/>
      <c r="GV214" s="637"/>
      <c r="GW214" s="637"/>
      <c r="GX214" s="637"/>
      <c r="GY214" s="637"/>
      <c r="GZ214" s="637"/>
      <c r="HA214" s="637"/>
      <c r="HB214" s="637"/>
      <c r="HC214" s="637"/>
      <c r="HD214" s="637"/>
      <c r="HE214" s="637"/>
      <c r="HF214" s="637"/>
      <c r="HG214" s="637"/>
      <c r="HH214" s="637"/>
      <c r="HI214" s="637"/>
      <c r="HJ214" s="637"/>
      <c r="HK214" s="637"/>
      <c r="HL214" s="637"/>
      <c r="HM214" s="637"/>
      <c r="HN214" s="637"/>
      <c r="HO214" s="637"/>
      <c r="HP214" s="637"/>
      <c r="HQ214" s="637"/>
      <c r="HR214" s="637"/>
      <c r="HS214" s="637"/>
      <c r="HT214" s="637"/>
      <c r="HU214" s="637"/>
      <c r="HV214" s="637"/>
      <c r="HW214" s="637"/>
      <c r="HX214" s="637"/>
      <c r="HY214" s="637"/>
      <c r="HZ214" s="637"/>
      <c r="IA214" s="637"/>
      <c r="IB214" s="637"/>
      <c r="IC214" s="637"/>
      <c r="ID214" s="637"/>
      <c r="IE214" s="637"/>
      <c r="IF214" s="637"/>
      <c r="IG214" s="637"/>
      <c r="IH214" s="637"/>
      <c r="II214" s="637"/>
      <c r="IJ214" s="637"/>
      <c r="IK214" s="637"/>
      <c r="IL214" s="637"/>
      <c r="IM214" s="637"/>
      <c r="IN214" s="637"/>
      <c r="IO214" s="637"/>
      <c r="IP214" s="637"/>
      <c r="IQ214" s="637"/>
      <c r="IR214" s="637"/>
      <c r="IS214" s="637"/>
      <c r="IT214" s="637"/>
      <c r="IU214" s="637"/>
      <c r="IV214" s="637"/>
    </row>
    <row r="215" spans="1:256" s="638" customFormat="1" ht="42">
      <c r="A215" s="214" t="s">
        <v>688</v>
      </c>
      <c r="B215" s="214"/>
      <c r="C215" s="214"/>
      <c r="D215" s="632">
        <f>E215</f>
        <v>3543240</v>
      </c>
      <c r="E215" s="632">
        <v>3543240</v>
      </c>
      <c r="F215" s="632"/>
      <c r="G215" s="632"/>
      <c r="H215" s="632"/>
      <c r="I215" s="628">
        <f>SUM(J215:L215)</f>
        <v>3543240</v>
      </c>
      <c r="J215" s="632">
        <v>256600</v>
      </c>
      <c r="K215" s="632">
        <v>3286640</v>
      </c>
      <c r="L215" s="633"/>
      <c r="M215" s="630" t="s">
        <v>517</v>
      </c>
      <c r="N215" s="632"/>
      <c r="O215" s="631"/>
      <c r="P215" s="635"/>
      <c r="Q215" s="636"/>
      <c r="R215" s="637"/>
      <c r="S215" s="637"/>
      <c r="T215" s="637"/>
      <c r="U215" s="637"/>
      <c r="V215" s="637"/>
      <c r="W215" s="637"/>
      <c r="X215" s="637"/>
      <c r="Y215" s="637"/>
      <c r="Z215" s="637"/>
      <c r="AA215" s="637"/>
      <c r="AB215" s="637"/>
      <c r="AC215" s="637"/>
      <c r="AD215" s="637"/>
      <c r="AE215" s="637"/>
      <c r="AF215" s="637"/>
      <c r="AG215" s="637"/>
      <c r="AH215" s="637"/>
      <c r="AI215" s="637"/>
      <c r="AJ215" s="637"/>
      <c r="AK215" s="637"/>
      <c r="AL215" s="637"/>
      <c r="AM215" s="637"/>
      <c r="AN215" s="637"/>
      <c r="AO215" s="637"/>
      <c r="AP215" s="637"/>
      <c r="AQ215" s="637"/>
      <c r="AR215" s="637"/>
      <c r="AS215" s="637"/>
      <c r="AT215" s="637"/>
      <c r="AU215" s="637"/>
      <c r="AV215" s="637"/>
      <c r="AW215" s="637"/>
      <c r="AX215" s="637"/>
      <c r="AY215" s="637"/>
      <c r="AZ215" s="637"/>
      <c r="BA215" s="637"/>
      <c r="BB215" s="637"/>
      <c r="BC215" s="637"/>
      <c r="BD215" s="637"/>
      <c r="BE215" s="637"/>
      <c r="BF215" s="637"/>
      <c r="BG215" s="637"/>
      <c r="BH215" s="637"/>
      <c r="BI215" s="637"/>
      <c r="BJ215" s="637"/>
      <c r="BK215" s="637"/>
      <c r="BL215" s="637"/>
      <c r="BM215" s="637"/>
      <c r="BN215" s="637"/>
      <c r="BO215" s="637"/>
      <c r="BP215" s="637"/>
      <c r="BQ215" s="637"/>
      <c r="BR215" s="637"/>
      <c r="BS215" s="637"/>
      <c r="BT215" s="637"/>
      <c r="BU215" s="637"/>
      <c r="BV215" s="637"/>
      <c r="BW215" s="637"/>
      <c r="BX215" s="637"/>
      <c r="BY215" s="637"/>
      <c r="BZ215" s="637"/>
      <c r="CA215" s="637"/>
      <c r="CB215" s="637"/>
      <c r="CC215" s="637"/>
      <c r="CD215" s="637"/>
      <c r="CE215" s="637"/>
      <c r="CF215" s="637"/>
      <c r="CG215" s="637"/>
      <c r="CH215" s="637"/>
      <c r="CI215" s="637"/>
      <c r="CJ215" s="637"/>
      <c r="CK215" s="637"/>
      <c r="CL215" s="637"/>
      <c r="CM215" s="637"/>
      <c r="CN215" s="637"/>
      <c r="CO215" s="637"/>
      <c r="CP215" s="637"/>
      <c r="CQ215" s="637"/>
      <c r="CR215" s="637"/>
      <c r="CS215" s="637"/>
      <c r="CT215" s="637"/>
      <c r="CU215" s="637"/>
      <c r="CV215" s="637"/>
      <c r="CW215" s="637"/>
      <c r="CX215" s="637"/>
      <c r="CY215" s="637"/>
      <c r="CZ215" s="637"/>
      <c r="DA215" s="637"/>
      <c r="DB215" s="637"/>
      <c r="DC215" s="637"/>
      <c r="DD215" s="637"/>
      <c r="DE215" s="637"/>
      <c r="DF215" s="637"/>
      <c r="DG215" s="637"/>
      <c r="DH215" s="637"/>
      <c r="DI215" s="637"/>
      <c r="DJ215" s="637"/>
      <c r="DK215" s="637"/>
      <c r="DL215" s="637"/>
      <c r="DM215" s="637"/>
      <c r="DN215" s="637"/>
      <c r="DO215" s="637"/>
      <c r="DP215" s="637"/>
      <c r="DQ215" s="637"/>
      <c r="DR215" s="637"/>
      <c r="DS215" s="637"/>
      <c r="DT215" s="637"/>
      <c r="DU215" s="637"/>
      <c r="DV215" s="637"/>
      <c r="DW215" s="637"/>
      <c r="DX215" s="637"/>
      <c r="DY215" s="637"/>
      <c r="DZ215" s="637"/>
      <c r="EA215" s="637"/>
      <c r="EB215" s="637"/>
      <c r="EC215" s="637"/>
      <c r="ED215" s="637"/>
      <c r="EE215" s="637"/>
      <c r="EF215" s="637"/>
      <c r="EG215" s="637"/>
      <c r="EH215" s="637"/>
      <c r="EI215" s="637"/>
      <c r="EJ215" s="637"/>
      <c r="EK215" s="637"/>
      <c r="EL215" s="637"/>
      <c r="EM215" s="637"/>
      <c r="EN215" s="637"/>
      <c r="EO215" s="637"/>
      <c r="EP215" s="637"/>
      <c r="EQ215" s="637"/>
      <c r="ER215" s="637"/>
      <c r="ES215" s="637"/>
      <c r="ET215" s="637"/>
      <c r="EU215" s="637"/>
      <c r="EV215" s="637"/>
      <c r="EW215" s="637"/>
      <c r="EX215" s="637"/>
      <c r="EY215" s="637"/>
      <c r="EZ215" s="637"/>
      <c r="FA215" s="637"/>
      <c r="FB215" s="637"/>
      <c r="FC215" s="637"/>
      <c r="FD215" s="637"/>
      <c r="FE215" s="637"/>
      <c r="FF215" s="637"/>
      <c r="FG215" s="637"/>
      <c r="FH215" s="637"/>
      <c r="FI215" s="637"/>
      <c r="FJ215" s="637"/>
      <c r="FK215" s="637"/>
      <c r="FL215" s="637"/>
      <c r="FM215" s="637"/>
      <c r="FN215" s="637"/>
      <c r="FO215" s="637"/>
      <c r="FP215" s="637"/>
      <c r="FQ215" s="637"/>
      <c r="FR215" s="637"/>
      <c r="FS215" s="637"/>
      <c r="FT215" s="637"/>
      <c r="FU215" s="637"/>
      <c r="FV215" s="637"/>
      <c r="FW215" s="637"/>
      <c r="FX215" s="637"/>
      <c r="FY215" s="637"/>
      <c r="FZ215" s="637"/>
      <c r="GA215" s="637"/>
      <c r="GB215" s="637"/>
      <c r="GC215" s="637"/>
      <c r="GD215" s="637"/>
      <c r="GE215" s="637"/>
      <c r="GF215" s="637"/>
      <c r="GG215" s="637"/>
      <c r="GH215" s="637"/>
      <c r="GI215" s="637"/>
      <c r="GJ215" s="637"/>
      <c r="GK215" s="637"/>
      <c r="GL215" s="637"/>
      <c r="GM215" s="637"/>
      <c r="GN215" s="637"/>
      <c r="GO215" s="637"/>
      <c r="GP215" s="637"/>
      <c r="GQ215" s="637"/>
      <c r="GR215" s="637"/>
      <c r="GS215" s="637"/>
      <c r="GT215" s="637"/>
      <c r="GU215" s="637"/>
      <c r="GV215" s="637"/>
      <c r="GW215" s="637"/>
      <c r="GX215" s="637"/>
      <c r="GY215" s="637"/>
      <c r="GZ215" s="637"/>
      <c r="HA215" s="637"/>
      <c r="HB215" s="637"/>
      <c r="HC215" s="637"/>
      <c r="HD215" s="637"/>
      <c r="HE215" s="637"/>
      <c r="HF215" s="637"/>
      <c r="HG215" s="637"/>
      <c r="HH215" s="637"/>
      <c r="HI215" s="637"/>
      <c r="HJ215" s="637"/>
      <c r="HK215" s="637"/>
      <c r="HL215" s="637"/>
      <c r="HM215" s="637"/>
      <c r="HN215" s="637"/>
      <c r="HO215" s="637"/>
      <c r="HP215" s="637"/>
      <c r="HQ215" s="637"/>
      <c r="HR215" s="637"/>
      <c r="HS215" s="637"/>
      <c r="HT215" s="637"/>
      <c r="HU215" s="637"/>
      <c r="HV215" s="637"/>
      <c r="HW215" s="637"/>
      <c r="HX215" s="637"/>
      <c r="HY215" s="637"/>
      <c r="HZ215" s="637"/>
      <c r="IA215" s="637"/>
      <c r="IB215" s="637"/>
      <c r="IC215" s="637"/>
      <c r="ID215" s="637"/>
      <c r="IE215" s="637"/>
      <c r="IF215" s="637"/>
      <c r="IG215" s="637"/>
      <c r="IH215" s="637"/>
      <c r="II215" s="637"/>
      <c r="IJ215" s="637"/>
      <c r="IK215" s="637"/>
      <c r="IL215" s="637"/>
      <c r="IM215" s="637"/>
      <c r="IN215" s="637"/>
      <c r="IO215" s="637"/>
      <c r="IP215" s="637"/>
      <c r="IQ215" s="637"/>
      <c r="IR215" s="637"/>
      <c r="IS215" s="637"/>
      <c r="IT215" s="637"/>
      <c r="IU215" s="637"/>
      <c r="IV215" s="637"/>
    </row>
    <row r="216" spans="1:256" s="638" customFormat="1" ht="18.75" customHeight="1">
      <c r="A216" s="214" t="s">
        <v>689</v>
      </c>
      <c r="B216" s="493" t="s">
        <v>679</v>
      </c>
      <c r="C216" s="532" t="s">
        <v>690</v>
      </c>
      <c r="D216" s="632"/>
      <c r="E216" s="632"/>
      <c r="F216" s="632"/>
      <c r="G216" s="632"/>
      <c r="H216" s="632"/>
      <c r="I216" s="628"/>
      <c r="J216" s="632"/>
      <c r="K216" s="632"/>
      <c r="L216" s="633"/>
      <c r="M216" s="634"/>
      <c r="N216" s="632"/>
      <c r="O216" s="631"/>
      <c r="P216" s="635"/>
      <c r="Q216" s="636"/>
      <c r="R216" s="637"/>
      <c r="S216" s="637"/>
      <c r="T216" s="637"/>
      <c r="U216" s="637"/>
      <c r="V216" s="637"/>
      <c r="W216" s="637"/>
      <c r="X216" s="637"/>
      <c r="Y216" s="637"/>
      <c r="Z216" s="637"/>
      <c r="AA216" s="637"/>
      <c r="AB216" s="637"/>
      <c r="AC216" s="637"/>
      <c r="AD216" s="637"/>
      <c r="AE216" s="637"/>
      <c r="AF216" s="637"/>
      <c r="AG216" s="637"/>
      <c r="AH216" s="637"/>
      <c r="AI216" s="637"/>
      <c r="AJ216" s="637"/>
      <c r="AK216" s="637"/>
      <c r="AL216" s="637"/>
      <c r="AM216" s="637"/>
      <c r="AN216" s="637"/>
      <c r="AO216" s="637"/>
      <c r="AP216" s="637"/>
      <c r="AQ216" s="637"/>
      <c r="AR216" s="637"/>
      <c r="AS216" s="637"/>
      <c r="AT216" s="637"/>
      <c r="AU216" s="637"/>
      <c r="AV216" s="637"/>
      <c r="AW216" s="637"/>
      <c r="AX216" s="637"/>
      <c r="AY216" s="637"/>
      <c r="AZ216" s="637"/>
      <c r="BA216" s="637"/>
      <c r="BB216" s="637"/>
      <c r="BC216" s="637"/>
      <c r="BD216" s="637"/>
      <c r="BE216" s="637"/>
      <c r="BF216" s="637"/>
      <c r="BG216" s="637"/>
      <c r="BH216" s="637"/>
      <c r="BI216" s="637"/>
      <c r="BJ216" s="637"/>
      <c r="BK216" s="637"/>
      <c r="BL216" s="637"/>
      <c r="BM216" s="637"/>
      <c r="BN216" s="637"/>
      <c r="BO216" s="637"/>
      <c r="BP216" s="637"/>
      <c r="BQ216" s="637"/>
      <c r="BR216" s="637"/>
      <c r="BS216" s="637"/>
      <c r="BT216" s="637"/>
      <c r="BU216" s="637"/>
      <c r="BV216" s="637"/>
      <c r="BW216" s="637"/>
      <c r="BX216" s="637"/>
      <c r="BY216" s="637"/>
      <c r="BZ216" s="637"/>
      <c r="CA216" s="637"/>
      <c r="CB216" s="637"/>
      <c r="CC216" s="637"/>
      <c r="CD216" s="637"/>
      <c r="CE216" s="637"/>
      <c r="CF216" s="637"/>
      <c r="CG216" s="637"/>
      <c r="CH216" s="637"/>
      <c r="CI216" s="637"/>
      <c r="CJ216" s="637"/>
      <c r="CK216" s="637"/>
      <c r="CL216" s="637"/>
      <c r="CM216" s="637"/>
      <c r="CN216" s="637"/>
      <c r="CO216" s="637"/>
      <c r="CP216" s="637"/>
      <c r="CQ216" s="637"/>
      <c r="CR216" s="637"/>
      <c r="CS216" s="637"/>
      <c r="CT216" s="637"/>
      <c r="CU216" s="637"/>
      <c r="CV216" s="637"/>
      <c r="CW216" s="637"/>
      <c r="CX216" s="637"/>
      <c r="CY216" s="637"/>
      <c r="CZ216" s="637"/>
      <c r="DA216" s="637"/>
      <c r="DB216" s="637"/>
      <c r="DC216" s="637"/>
      <c r="DD216" s="637"/>
      <c r="DE216" s="637"/>
      <c r="DF216" s="637"/>
      <c r="DG216" s="637"/>
      <c r="DH216" s="637"/>
      <c r="DI216" s="637"/>
      <c r="DJ216" s="637"/>
      <c r="DK216" s="637"/>
      <c r="DL216" s="637"/>
      <c r="DM216" s="637"/>
      <c r="DN216" s="637"/>
      <c r="DO216" s="637"/>
      <c r="DP216" s="637"/>
      <c r="DQ216" s="637"/>
      <c r="DR216" s="637"/>
      <c r="DS216" s="637"/>
      <c r="DT216" s="637"/>
      <c r="DU216" s="637"/>
      <c r="DV216" s="637"/>
      <c r="DW216" s="637"/>
      <c r="DX216" s="637"/>
      <c r="DY216" s="637"/>
      <c r="DZ216" s="637"/>
      <c r="EA216" s="637"/>
      <c r="EB216" s="637"/>
      <c r="EC216" s="637"/>
      <c r="ED216" s="637"/>
      <c r="EE216" s="637"/>
      <c r="EF216" s="637"/>
      <c r="EG216" s="637"/>
      <c r="EH216" s="637"/>
      <c r="EI216" s="637"/>
      <c r="EJ216" s="637"/>
      <c r="EK216" s="637"/>
      <c r="EL216" s="637"/>
      <c r="EM216" s="637"/>
      <c r="EN216" s="637"/>
      <c r="EO216" s="637"/>
      <c r="EP216" s="637"/>
      <c r="EQ216" s="637"/>
      <c r="ER216" s="637"/>
      <c r="ES216" s="637"/>
      <c r="ET216" s="637"/>
      <c r="EU216" s="637"/>
      <c r="EV216" s="637"/>
      <c r="EW216" s="637"/>
      <c r="EX216" s="637"/>
      <c r="EY216" s="637"/>
      <c r="EZ216" s="637"/>
      <c r="FA216" s="637"/>
      <c r="FB216" s="637"/>
      <c r="FC216" s="637"/>
      <c r="FD216" s="637"/>
      <c r="FE216" s="637"/>
      <c r="FF216" s="637"/>
      <c r="FG216" s="637"/>
      <c r="FH216" s="637"/>
      <c r="FI216" s="637"/>
      <c r="FJ216" s="637"/>
      <c r="FK216" s="637"/>
      <c r="FL216" s="637"/>
      <c r="FM216" s="637"/>
      <c r="FN216" s="637"/>
      <c r="FO216" s="637"/>
      <c r="FP216" s="637"/>
      <c r="FQ216" s="637"/>
      <c r="FR216" s="637"/>
      <c r="FS216" s="637"/>
      <c r="FT216" s="637"/>
      <c r="FU216" s="637"/>
      <c r="FV216" s="637"/>
      <c r="FW216" s="637"/>
      <c r="FX216" s="637"/>
      <c r="FY216" s="637"/>
      <c r="FZ216" s="637"/>
      <c r="GA216" s="637"/>
      <c r="GB216" s="637"/>
      <c r="GC216" s="637"/>
      <c r="GD216" s="637"/>
      <c r="GE216" s="637"/>
      <c r="GF216" s="637"/>
      <c r="GG216" s="637"/>
      <c r="GH216" s="637"/>
      <c r="GI216" s="637"/>
      <c r="GJ216" s="637"/>
      <c r="GK216" s="637"/>
      <c r="GL216" s="637"/>
      <c r="GM216" s="637"/>
      <c r="GN216" s="637"/>
      <c r="GO216" s="637"/>
      <c r="GP216" s="637"/>
      <c r="GQ216" s="637"/>
      <c r="GR216" s="637"/>
      <c r="GS216" s="637"/>
      <c r="GT216" s="637"/>
      <c r="GU216" s="637"/>
      <c r="GV216" s="637"/>
      <c r="GW216" s="637"/>
      <c r="GX216" s="637"/>
      <c r="GY216" s="637"/>
      <c r="GZ216" s="637"/>
      <c r="HA216" s="637"/>
      <c r="HB216" s="637"/>
      <c r="HC216" s="637"/>
      <c r="HD216" s="637"/>
      <c r="HE216" s="637"/>
      <c r="HF216" s="637"/>
      <c r="HG216" s="637"/>
      <c r="HH216" s="637"/>
      <c r="HI216" s="637"/>
      <c r="HJ216" s="637"/>
      <c r="HK216" s="637"/>
      <c r="HL216" s="637"/>
      <c r="HM216" s="637"/>
      <c r="HN216" s="637"/>
      <c r="HO216" s="637"/>
      <c r="HP216" s="637"/>
      <c r="HQ216" s="637"/>
      <c r="HR216" s="637"/>
      <c r="HS216" s="637"/>
      <c r="HT216" s="637"/>
      <c r="HU216" s="637"/>
      <c r="HV216" s="637"/>
      <c r="HW216" s="637"/>
      <c r="HX216" s="637"/>
      <c r="HY216" s="637"/>
      <c r="HZ216" s="637"/>
      <c r="IA216" s="637"/>
      <c r="IB216" s="637"/>
      <c r="IC216" s="637"/>
      <c r="ID216" s="637"/>
      <c r="IE216" s="637"/>
      <c r="IF216" s="637"/>
      <c r="IG216" s="637"/>
      <c r="IH216" s="637"/>
      <c r="II216" s="637"/>
      <c r="IJ216" s="637"/>
      <c r="IK216" s="637"/>
      <c r="IL216" s="637"/>
      <c r="IM216" s="637"/>
      <c r="IN216" s="637"/>
      <c r="IO216" s="637"/>
      <c r="IP216" s="637"/>
      <c r="IQ216" s="637"/>
      <c r="IR216" s="637"/>
      <c r="IS216" s="637"/>
      <c r="IT216" s="637"/>
      <c r="IU216" s="637"/>
      <c r="IV216" s="637"/>
    </row>
    <row r="217" spans="1:256" s="638" customFormat="1" ht="18.75" customHeight="1">
      <c r="A217" s="214" t="s">
        <v>691</v>
      </c>
      <c r="B217" s="493" t="s">
        <v>681</v>
      </c>
      <c r="C217" s="1162"/>
      <c r="D217" s="632"/>
      <c r="E217" s="632"/>
      <c r="F217" s="632"/>
      <c r="G217" s="632"/>
      <c r="H217" s="632"/>
      <c r="I217" s="628"/>
      <c r="J217" s="632"/>
      <c r="K217" s="632"/>
      <c r="L217" s="633"/>
      <c r="M217" s="634"/>
      <c r="N217" s="632"/>
      <c r="O217" s="631"/>
      <c r="P217" s="635"/>
      <c r="Q217" s="636"/>
      <c r="R217" s="637"/>
      <c r="S217" s="637"/>
      <c r="T217" s="637"/>
      <c r="U217" s="637"/>
      <c r="V217" s="637"/>
      <c r="W217" s="637"/>
      <c r="X217" s="637"/>
      <c r="Y217" s="637"/>
      <c r="Z217" s="637"/>
      <c r="AA217" s="637"/>
      <c r="AB217" s="637"/>
      <c r="AC217" s="637"/>
      <c r="AD217" s="637"/>
      <c r="AE217" s="637"/>
      <c r="AF217" s="637"/>
      <c r="AG217" s="637"/>
      <c r="AH217" s="637"/>
      <c r="AI217" s="637"/>
      <c r="AJ217" s="637"/>
      <c r="AK217" s="637"/>
      <c r="AL217" s="637"/>
      <c r="AM217" s="637"/>
      <c r="AN217" s="637"/>
      <c r="AO217" s="637"/>
      <c r="AP217" s="637"/>
      <c r="AQ217" s="637"/>
      <c r="AR217" s="637"/>
      <c r="AS217" s="637"/>
      <c r="AT217" s="637"/>
      <c r="AU217" s="637"/>
      <c r="AV217" s="637"/>
      <c r="AW217" s="637"/>
      <c r="AX217" s="637"/>
      <c r="AY217" s="637"/>
      <c r="AZ217" s="637"/>
      <c r="BA217" s="637"/>
      <c r="BB217" s="637"/>
      <c r="BC217" s="637"/>
      <c r="BD217" s="637"/>
      <c r="BE217" s="637"/>
      <c r="BF217" s="637"/>
      <c r="BG217" s="637"/>
      <c r="BH217" s="637"/>
      <c r="BI217" s="637"/>
      <c r="BJ217" s="637"/>
      <c r="BK217" s="637"/>
      <c r="BL217" s="637"/>
      <c r="BM217" s="637"/>
      <c r="BN217" s="637"/>
      <c r="BO217" s="637"/>
      <c r="BP217" s="637"/>
      <c r="BQ217" s="637"/>
      <c r="BR217" s="637"/>
      <c r="BS217" s="637"/>
      <c r="BT217" s="637"/>
      <c r="BU217" s="637"/>
      <c r="BV217" s="637"/>
      <c r="BW217" s="637"/>
      <c r="BX217" s="637"/>
      <c r="BY217" s="637"/>
      <c r="BZ217" s="637"/>
      <c r="CA217" s="637"/>
      <c r="CB217" s="637"/>
      <c r="CC217" s="637"/>
      <c r="CD217" s="637"/>
      <c r="CE217" s="637"/>
      <c r="CF217" s="637"/>
      <c r="CG217" s="637"/>
      <c r="CH217" s="637"/>
      <c r="CI217" s="637"/>
      <c r="CJ217" s="637"/>
      <c r="CK217" s="637"/>
      <c r="CL217" s="637"/>
      <c r="CM217" s="637"/>
      <c r="CN217" s="637"/>
      <c r="CO217" s="637"/>
      <c r="CP217" s="637"/>
      <c r="CQ217" s="637"/>
      <c r="CR217" s="637"/>
      <c r="CS217" s="637"/>
      <c r="CT217" s="637"/>
      <c r="CU217" s="637"/>
      <c r="CV217" s="637"/>
      <c r="CW217" s="637"/>
      <c r="CX217" s="637"/>
      <c r="CY217" s="637"/>
      <c r="CZ217" s="637"/>
      <c r="DA217" s="637"/>
      <c r="DB217" s="637"/>
      <c r="DC217" s="637"/>
      <c r="DD217" s="637"/>
      <c r="DE217" s="637"/>
      <c r="DF217" s="637"/>
      <c r="DG217" s="637"/>
      <c r="DH217" s="637"/>
      <c r="DI217" s="637"/>
      <c r="DJ217" s="637"/>
      <c r="DK217" s="637"/>
      <c r="DL217" s="637"/>
      <c r="DM217" s="637"/>
      <c r="DN217" s="637"/>
      <c r="DO217" s="637"/>
      <c r="DP217" s="637"/>
      <c r="DQ217" s="637"/>
      <c r="DR217" s="637"/>
      <c r="DS217" s="637"/>
      <c r="DT217" s="637"/>
      <c r="DU217" s="637"/>
      <c r="DV217" s="637"/>
      <c r="DW217" s="637"/>
      <c r="DX217" s="637"/>
      <c r="DY217" s="637"/>
      <c r="DZ217" s="637"/>
      <c r="EA217" s="637"/>
      <c r="EB217" s="637"/>
      <c r="EC217" s="637"/>
      <c r="ED217" s="637"/>
      <c r="EE217" s="637"/>
      <c r="EF217" s="637"/>
      <c r="EG217" s="637"/>
      <c r="EH217" s="637"/>
      <c r="EI217" s="637"/>
      <c r="EJ217" s="637"/>
      <c r="EK217" s="637"/>
      <c r="EL217" s="637"/>
      <c r="EM217" s="637"/>
      <c r="EN217" s="637"/>
      <c r="EO217" s="637"/>
      <c r="EP217" s="637"/>
      <c r="EQ217" s="637"/>
      <c r="ER217" s="637"/>
      <c r="ES217" s="637"/>
      <c r="ET217" s="637"/>
      <c r="EU217" s="637"/>
      <c r="EV217" s="637"/>
      <c r="EW217" s="637"/>
      <c r="EX217" s="637"/>
      <c r="EY217" s="637"/>
      <c r="EZ217" s="637"/>
      <c r="FA217" s="637"/>
      <c r="FB217" s="637"/>
      <c r="FC217" s="637"/>
      <c r="FD217" s="637"/>
      <c r="FE217" s="637"/>
      <c r="FF217" s="637"/>
      <c r="FG217" s="637"/>
      <c r="FH217" s="637"/>
      <c r="FI217" s="637"/>
      <c r="FJ217" s="637"/>
      <c r="FK217" s="637"/>
      <c r="FL217" s="637"/>
      <c r="FM217" s="637"/>
      <c r="FN217" s="637"/>
      <c r="FO217" s="637"/>
      <c r="FP217" s="637"/>
      <c r="FQ217" s="637"/>
      <c r="FR217" s="637"/>
      <c r="FS217" s="637"/>
      <c r="FT217" s="637"/>
      <c r="FU217" s="637"/>
      <c r="FV217" s="637"/>
      <c r="FW217" s="637"/>
      <c r="FX217" s="637"/>
      <c r="FY217" s="637"/>
      <c r="FZ217" s="637"/>
      <c r="GA217" s="637"/>
      <c r="GB217" s="637"/>
      <c r="GC217" s="637"/>
      <c r="GD217" s="637"/>
      <c r="GE217" s="637"/>
      <c r="GF217" s="637"/>
      <c r="GG217" s="637"/>
      <c r="GH217" s="637"/>
      <c r="GI217" s="637"/>
      <c r="GJ217" s="637"/>
      <c r="GK217" s="637"/>
      <c r="GL217" s="637"/>
      <c r="GM217" s="637"/>
      <c r="GN217" s="637"/>
      <c r="GO217" s="637"/>
      <c r="GP217" s="637"/>
      <c r="GQ217" s="637"/>
      <c r="GR217" s="637"/>
      <c r="GS217" s="637"/>
      <c r="GT217" s="637"/>
      <c r="GU217" s="637"/>
      <c r="GV217" s="637"/>
      <c r="GW217" s="637"/>
      <c r="GX217" s="637"/>
      <c r="GY217" s="637"/>
      <c r="GZ217" s="637"/>
      <c r="HA217" s="637"/>
      <c r="HB217" s="637"/>
      <c r="HC217" s="637"/>
      <c r="HD217" s="637"/>
      <c r="HE217" s="637"/>
      <c r="HF217" s="637"/>
      <c r="HG217" s="637"/>
      <c r="HH217" s="637"/>
      <c r="HI217" s="637"/>
      <c r="HJ217" s="637"/>
      <c r="HK217" s="637"/>
      <c r="HL217" s="637"/>
      <c r="HM217" s="637"/>
      <c r="HN217" s="637"/>
      <c r="HO217" s="637"/>
      <c r="HP217" s="637"/>
      <c r="HQ217" s="637"/>
      <c r="HR217" s="637"/>
      <c r="HS217" s="637"/>
      <c r="HT217" s="637"/>
      <c r="HU217" s="637"/>
      <c r="HV217" s="637"/>
      <c r="HW217" s="637"/>
      <c r="HX217" s="637"/>
      <c r="HY217" s="637"/>
      <c r="HZ217" s="637"/>
      <c r="IA217" s="637"/>
      <c r="IB217" s="637"/>
      <c r="IC217" s="637"/>
      <c r="ID217" s="637"/>
      <c r="IE217" s="637"/>
      <c r="IF217" s="637"/>
      <c r="IG217" s="637"/>
      <c r="IH217" s="637"/>
      <c r="II217" s="637"/>
      <c r="IJ217" s="637"/>
      <c r="IK217" s="637"/>
      <c r="IL217" s="637"/>
      <c r="IM217" s="637"/>
      <c r="IN217" s="637"/>
      <c r="IO217" s="637"/>
      <c r="IP217" s="637"/>
      <c r="IQ217" s="637"/>
      <c r="IR217" s="637"/>
      <c r="IS217" s="637"/>
      <c r="IT217" s="637"/>
      <c r="IU217" s="637"/>
      <c r="IV217" s="637"/>
    </row>
    <row r="218" spans="1:256" s="638" customFormat="1" ht="18.75" customHeight="1">
      <c r="A218" s="557" t="s">
        <v>692</v>
      </c>
      <c r="B218" s="1181" t="s">
        <v>683</v>
      </c>
      <c r="C218" s="1162" t="s">
        <v>693</v>
      </c>
      <c r="D218" s="629"/>
      <c r="E218" s="629"/>
      <c r="F218" s="629"/>
      <c r="G218" s="629"/>
      <c r="H218" s="629"/>
      <c r="I218" s="628"/>
      <c r="J218" s="629"/>
      <c r="K218" s="629"/>
      <c r="L218" s="641"/>
      <c r="M218" s="640"/>
      <c r="N218" s="641"/>
      <c r="O218" s="631"/>
      <c r="P218" s="635"/>
      <c r="Q218" s="636"/>
      <c r="R218" s="637"/>
      <c r="S218" s="637"/>
      <c r="T218" s="637"/>
      <c r="U218" s="637"/>
      <c r="V218" s="637"/>
      <c r="W218" s="637"/>
      <c r="X218" s="637"/>
      <c r="Y218" s="637"/>
      <c r="Z218" s="637"/>
      <c r="AA218" s="637"/>
      <c r="AB218" s="637"/>
      <c r="AC218" s="637"/>
      <c r="AD218" s="637"/>
      <c r="AE218" s="637"/>
      <c r="AF218" s="637"/>
      <c r="AG218" s="637"/>
      <c r="AH218" s="637"/>
      <c r="AI218" s="637"/>
      <c r="AJ218" s="637"/>
      <c r="AK218" s="637"/>
      <c r="AL218" s="637"/>
      <c r="AM218" s="637"/>
      <c r="AN218" s="637"/>
      <c r="AO218" s="637"/>
      <c r="AP218" s="637"/>
      <c r="AQ218" s="637"/>
      <c r="AR218" s="637"/>
      <c r="AS218" s="637"/>
      <c r="AT218" s="637"/>
      <c r="AU218" s="637"/>
      <c r="AV218" s="637"/>
      <c r="AW218" s="637"/>
      <c r="AX218" s="637"/>
      <c r="AY218" s="637"/>
      <c r="AZ218" s="637"/>
      <c r="BA218" s="637"/>
      <c r="BB218" s="637"/>
      <c r="BC218" s="637"/>
      <c r="BD218" s="637"/>
      <c r="BE218" s="637"/>
      <c r="BF218" s="637"/>
      <c r="BG218" s="637"/>
      <c r="BH218" s="637"/>
      <c r="BI218" s="637"/>
      <c r="BJ218" s="637"/>
      <c r="BK218" s="637"/>
      <c r="BL218" s="637"/>
      <c r="BM218" s="637"/>
      <c r="BN218" s="637"/>
      <c r="BO218" s="637"/>
      <c r="BP218" s="637"/>
      <c r="BQ218" s="637"/>
      <c r="BR218" s="637"/>
      <c r="BS218" s="637"/>
      <c r="BT218" s="637"/>
      <c r="BU218" s="637"/>
      <c r="BV218" s="637"/>
      <c r="BW218" s="637"/>
      <c r="BX218" s="637"/>
      <c r="BY218" s="637"/>
      <c r="BZ218" s="637"/>
      <c r="CA218" s="637"/>
      <c r="CB218" s="637"/>
      <c r="CC218" s="637"/>
      <c r="CD218" s="637"/>
      <c r="CE218" s="637"/>
      <c r="CF218" s="637"/>
      <c r="CG218" s="637"/>
      <c r="CH218" s="637"/>
      <c r="CI218" s="637"/>
      <c r="CJ218" s="637"/>
      <c r="CK218" s="637"/>
      <c r="CL218" s="637"/>
      <c r="CM218" s="637"/>
      <c r="CN218" s="637"/>
      <c r="CO218" s="637"/>
      <c r="CP218" s="637"/>
      <c r="CQ218" s="637"/>
      <c r="CR218" s="637"/>
      <c r="CS218" s="637"/>
      <c r="CT218" s="637"/>
      <c r="CU218" s="637"/>
      <c r="CV218" s="637"/>
      <c r="CW218" s="637"/>
      <c r="CX218" s="637"/>
      <c r="CY218" s="637"/>
      <c r="CZ218" s="637"/>
      <c r="DA218" s="637"/>
      <c r="DB218" s="637"/>
      <c r="DC218" s="637"/>
      <c r="DD218" s="637"/>
      <c r="DE218" s="637"/>
      <c r="DF218" s="637"/>
      <c r="DG218" s="637"/>
      <c r="DH218" s="637"/>
      <c r="DI218" s="637"/>
      <c r="DJ218" s="637"/>
      <c r="DK218" s="637"/>
      <c r="DL218" s="637"/>
      <c r="DM218" s="637"/>
      <c r="DN218" s="637"/>
      <c r="DO218" s="637"/>
      <c r="DP218" s="637"/>
      <c r="DQ218" s="637"/>
      <c r="DR218" s="637"/>
      <c r="DS218" s="637"/>
      <c r="DT218" s="637"/>
      <c r="DU218" s="637"/>
      <c r="DV218" s="637"/>
      <c r="DW218" s="637"/>
      <c r="DX218" s="637"/>
      <c r="DY218" s="637"/>
      <c r="DZ218" s="637"/>
      <c r="EA218" s="637"/>
      <c r="EB218" s="637"/>
      <c r="EC218" s="637"/>
      <c r="ED218" s="637"/>
      <c r="EE218" s="637"/>
      <c r="EF218" s="637"/>
      <c r="EG218" s="637"/>
      <c r="EH218" s="637"/>
      <c r="EI218" s="637"/>
      <c r="EJ218" s="637"/>
      <c r="EK218" s="637"/>
      <c r="EL218" s="637"/>
      <c r="EM218" s="637"/>
      <c r="EN218" s="637"/>
      <c r="EO218" s="637"/>
      <c r="EP218" s="637"/>
      <c r="EQ218" s="637"/>
      <c r="ER218" s="637"/>
      <c r="ES218" s="637"/>
      <c r="ET218" s="637"/>
      <c r="EU218" s="637"/>
      <c r="EV218" s="637"/>
      <c r="EW218" s="637"/>
      <c r="EX218" s="637"/>
      <c r="EY218" s="637"/>
      <c r="EZ218" s="637"/>
      <c r="FA218" s="637"/>
      <c r="FB218" s="637"/>
      <c r="FC218" s="637"/>
      <c r="FD218" s="637"/>
      <c r="FE218" s="637"/>
      <c r="FF218" s="637"/>
      <c r="FG218" s="637"/>
      <c r="FH218" s="637"/>
      <c r="FI218" s="637"/>
      <c r="FJ218" s="637"/>
      <c r="FK218" s="637"/>
      <c r="FL218" s="637"/>
      <c r="FM218" s="637"/>
      <c r="FN218" s="637"/>
      <c r="FO218" s="637"/>
      <c r="FP218" s="637"/>
      <c r="FQ218" s="637"/>
      <c r="FR218" s="637"/>
      <c r="FS218" s="637"/>
      <c r="FT218" s="637"/>
      <c r="FU218" s="637"/>
      <c r="FV218" s="637"/>
      <c r="FW218" s="637"/>
      <c r="FX218" s="637"/>
      <c r="FY218" s="637"/>
      <c r="FZ218" s="637"/>
      <c r="GA218" s="637"/>
      <c r="GB218" s="637"/>
      <c r="GC218" s="637"/>
      <c r="GD218" s="637"/>
      <c r="GE218" s="637"/>
      <c r="GF218" s="637"/>
      <c r="GG218" s="637"/>
      <c r="GH218" s="637"/>
      <c r="GI218" s="637"/>
      <c r="GJ218" s="637"/>
      <c r="GK218" s="637"/>
      <c r="GL218" s="637"/>
      <c r="GM218" s="637"/>
      <c r="GN218" s="637"/>
      <c r="GO218" s="637"/>
      <c r="GP218" s="637"/>
      <c r="GQ218" s="637"/>
      <c r="GR218" s="637"/>
      <c r="GS218" s="637"/>
      <c r="GT218" s="637"/>
      <c r="GU218" s="637"/>
      <c r="GV218" s="637"/>
      <c r="GW218" s="637"/>
      <c r="GX218" s="637"/>
      <c r="GY218" s="637"/>
      <c r="GZ218" s="637"/>
      <c r="HA218" s="637"/>
      <c r="HB218" s="637"/>
      <c r="HC218" s="637"/>
      <c r="HD218" s="637"/>
      <c r="HE218" s="637"/>
      <c r="HF218" s="637"/>
      <c r="HG218" s="637"/>
      <c r="HH218" s="637"/>
      <c r="HI218" s="637"/>
      <c r="HJ218" s="637"/>
      <c r="HK218" s="637"/>
      <c r="HL218" s="637"/>
      <c r="HM218" s="637"/>
      <c r="HN218" s="637"/>
      <c r="HO218" s="637"/>
      <c r="HP218" s="637"/>
      <c r="HQ218" s="637"/>
      <c r="HR218" s="637"/>
      <c r="HS218" s="637"/>
      <c r="HT218" s="637"/>
      <c r="HU218" s="637"/>
      <c r="HV218" s="637"/>
      <c r="HW218" s="637"/>
      <c r="HX218" s="637"/>
      <c r="HY218" s="637"/>
      <c r="HZ218" s="637"/>
      <c r="IA218" s="637"/>
      <c r="IB218" s="637"/>
      <c r="IC218" s="637"/>
      <c r="ID218" s="637"/>
      <c r="IE218" s="637"/>
      <c r="IF218" s="637"/>
      <c r="IG218" s="637"/>
      <c r="IH218" s="637"/>
      <c r="II218" s="637"/>
      <c r="IJ218" s="637"/>
      <c r="IK218" s="637"/>
      <c r="IL218" s="637"/>
      <c r="IM218" s="637"/>
      <c r="IN218" s="637"/>
      <c r="IO218" s="637"/>
      <c r="IP218" s="637"/>
      <c r="IQ218" s="637"/>
      <c r="IR218" s="637"/>
      <c r="IS218" s="637"/>
      <c r="IT218" s="637"/>
      <c r="IU218" s="637"/>
      <c r="IV218" s="637"/>
    </row>
    <row r="219" spans="1:256" s="638" customFormat="1" ht="18.75" customHeight="1">
      <c r="A219" s="1162" t="s">
        <v>694</v>
      </c>
      <c r="B219" s="1182"/>
      <c r="C219" s="533" t="s">
        <v>695</v>
      </c>
      <c r="D219" s="632"/>
      <c r="E219" s="632"/>
      <c r="F219" s="632"/>
      <c r="G219" s="632"/>
      <c r="H219" s="632"/>
      <c r="I219" s="628"/>
      <c r="J219" s="632"/>
      <c r="K219" s="632"/>
      <c r="L219" s="632"/>
      <c r="M219" s="634"/>
      <c r="N219" s="632"/>
      <c r="O219" s="632"/>
      <c r="P219" s="1183"/>
      <c r="Q219" s="636"/>
      <c r="R219" s="637"/>
      <c r="S219" s="637"/>
      <c r="T219" s="637"/>
      <c r="U219" s="637"/>
      <c r="V219" s="637"/>
      <c r="W219" s="637"/>
      <c r="X219" s="637"/>
      <c r="Y219" s="637"/>
      <c r="Z219" s="637"/>
      <c r="AA219" s="637"/>
      <c r="AB219" s="637"/>
      <c r="AC219" s="637"/>
      <c r="AD219" s="637"/>
      <c r="AE219" s="637"/>
      <c r="AF219" s="637"/>
      <c r="AG219" s="637"/>
      <c r="AH219" s="637"/>
      <c r="AI219" s="637"/>
      <c r="AJ219" s="637"/>
      <c r="AK219" s="637"/>
      <c r="AL219" s="637"/>
      <c r="AM219" s="637"/>
      <c r="AN219" s="637"/>
      <c r="AO219" s="637"/>
      <c r="AP219" s="637"/>
      <c r="AQ219" s="637"/>
      <c r="AR219" s="637"/>
      <c r="AS219" s="637"/>
      <c r="AT219" s="637"/>
      <c r="AU219" s="637"/>
      <c r="AV219" s="637"/>
      <c r="AW219" s="637"/>
      <c r="AX219" s="637"/>
      <c r="AY219" s="637"/>
      <c r="AZ219" s="637"/>
      <c r="BA219" s="637"/>
      <c r="BB219" s="637"/>
      <c r="BC219" s="637"/>
      <c r="BD219" s="637"/>
      <c r="BE219" s="637"/>
      <c r="BF219" s="637"/>
      <c r="BG219" s="637"/>
      <c r="BH219" s="637"/>
      <c r="BI219" s="637"/>
      <c r="BJ219" s="637"/>
      <c r="BK219" s="637"/>
      <c r="BL219" s="637"/>
      <c r="BM219" s="637"/>
      <c r="BN219" s="637"/>
      <c r="BO219" s="637"/>
      <c r="BP219" s="637"/>
      <c r="BQ219" s="637"/>
      <c r="BR219" s="637"/>
      <c r="BS219" s="637"/>
      <c r="BT219" s="637"/>
      <c r="BU219" s="637"/>
      <c r="BV219" s="637"/>
      <c r="BW219" s="637"/>
      <c r="BX219" s="637"/>
      <c r="BY219" s="637"/>
      <c r="BZ219" s="637"/>
      <c r="CA219" s="637"/>
      <c r="CB219" s="637"/>
      <c r="CC219" s="637"/>
      <c r="CD219" s="637"/>
      <c r="CE219" s="637"/>
      <c r="CF219" s="637"/>
      <c r="CG219" s="637"/>
      <c r="CH219" s="637"/>
      <c r="CI219" s="637"/>
      <c r="CJ219" s="637"/>
      <c r="CK219" s="637"/>
      <c r="CL219" s="637"/>
      <c r="CM219" s="637"/>
      <c r="CN219" s="637"/>
      <c r="CO219" s="637"/>
      <c r="CP219" s="637"/>
      <c r="CQ219" s="637"/>
      <c r="CR219" s="637"/>
      <c r="CS219" s="637"/>
      <c r="CT219" s="637"/>
      <c r="CU219" s="637"/>
      <c r="CV219" s="637"/>
      <c r="CW219" s="637"/>
      <c r="CX219" s="637"/>
      <c r="CY219" s="637"/>
      <c r="CZ219" s="637"/>
      <c r="DA219" s="637"/>
      <c r="DB219" s="637"/>
      <c r="DC219" s="637"/>
      <c r="DD219" s="637"/>
      <c r="DE219" s="637"/>
      <c r="DF219" s="637"/>
      <c r="DG219" s="637"/>
      <c r="DH219" s="637"/>
      <c r="DI219" s="637"/>
      <c r="DJ219" s="637"/>
      <c r="DK219" s="637"/>
      <c r="DL219" s="637"/>
      <c r="DM219" s="637"/>
      <c r="DN219" s="637"/>
      <c r="DO219" s="637"/>
      <c r="DP219" s="637"/>
      <c r="DQ219" s="637"/>
      <c r="DR219" s="637"/>
      <c r="DS219" s="637"/>
      <c r="DT219" s="637"/>
      <c r="DU219" s="637"/>
      <c r="DV219" s="637"/>
      <c r="DW219" s="637"/>
      <c r="DX219" s="637"/>
      <c r="DY219" s="637"/>
      <c r="DZ219" s="637"/>
      <c r="EA219" s="637"/>
      <c r="EB219" s="637"/>
      <c r="EC219" s="637"/>
      <c r="ED219" s="637"/>
      <c r="EE219" s="637"/>
      <c r="EF219" s="637"/>
      <c r="EG219" s="637"/>
      <c r="EH219" s="637"/>
      <c r="EI219" s="637"/>
      <c r="EJ219" s="637"/>
      <c r="EK219" s="637"/>
      <c r="EL219" s="637"/>
      <c r="EM219" s="637"/>
      <c r="EN219" s="637"/>
      <c r="EO219" s="637"/>
      <c r="EP219" s="637"/>
      <c r="EQ219" s="637"/>
      <c r="ER219" s="637"/>
      <c r="ES219" s="637"/>
      <c r="ET219" s="637"/>
      <c r="EU219" s="637"/>
      <c r="EV219" s="637"/>
      <c r="EW219" s="637"/>
      <c r="EX219" s="637"/>
      <c r="EY219" s="637"/>
      <c r="EZ219" s="637"/>
      <c r="FA219" s="637"/>
      <c r="FB219" s="637"/>
      <c r="FC219" s="637"/>
      <c r="FD219" s="637"/>
      <c r="FE219" s="637"/>
      <c r="FF219" s="637"/>
      <c r="FG219" s="637"/>
      <c r="FH219" s="637"/>
      <c r="FI219" s="637"/>
      <c r="FJ219" s="637"/>
      <c r="FK219" s="637"/>
      <c r="FL219" s="637"/>
      <c r="FM219" s="637"/>
      <c r="FN219" s="637"/>
      <c r="FO219" s="637"/>
      <c r="FP219" s="637"/>
      <c r="FQ219" s="637"/>
      <c r="FR219" s="637"/>
      <c r="FS219" s="637"/>
      <c r="FT219" s="637"/>
      <c r="FU219" s="637"/>
      <c r="FV219" s="637"/>
      <c r="FW219" s="637"/>
      <c r="FX219" s="637"/>
      <c r="FY219" s="637"/>
      <c r="FZ219" s="637"/>
      <c r="GA219" s="637"/>
      <c r="GB219" s="637"/>
      <c r="GC219" s="637"/>
      <c r="GD219" s="637"/>
      <c r="GE219" s="637"/>
      <c r="GF219" s="637"/>
      <c r="GG219" s="637"/>
      <c r="GH219" s="637"/>
      <c r="GI219" s="637"/>
      <c r="GJ219" s="637"/>
      <c r="GK219" s="637"/>
      <c r="GL219" s="637"/>
      <c r="GM219" s="637"/>
      <c r="GN219" s="637"/>
      <c r="GO219" s="637"/>
      <c r="GP219" s="637"/>
      <c r="GQ219" s="637"/>
      <c r="GR219" s="637"/>
      <c r="GS219" s="637"/>
      <c r="GT219" s="637"/>
      <c r="GU219" s="637"/>
      <c r="GV219" s="637"/>
      <c r="GW219" s="637"/>
      <c r="GX219" s="637"/>
      <c r="GY219" s="637"/>
      <c r="GZ219" s="637"/>
      <c r="HA219" s="637"/>
      <c r="HB219" s="637"/>
      <c r="HC219" s="637"/>
      <c r="HD219" s="637"/>
      <c r="HE219" s="637"/>
      <c r="HF219" s="637"/>
      <c r="HG219" s="637"/>
      <c r="HH219" s="637"/>
      <c r="HI219" s="637"/>
      <c r="HJ219" s="637"/>
      <c r="HK219" s="637"/>
      <c r="HL219" s="637"/>
      <c r="HM219" s="637"/>
      <c r="HN219" s="637"/>
      <c r="HO219" s="637"/>
      <c r="HP219" s="637"/>
      <c r="HQ219" s="637"/>
      <c r="HR219" s="637"/>
      <c r="HS219" s="637"/>
      <c r="HT219" s="637"/>
      <c r="HU219" s="637"/>
      <c r="HV219" s="637"/>
      <c r="HW219" s="637"/>
      <c r="HX219" s="637"/>
      <c r="HY219" s="637"/>
      <c r="HZ219" s="637"/>
      <c r="IA219" s="637"/>
      <c r="IB219" s="637"/>
      <c r="IC219" s="637"/>
      <c r="ID219" s="637"/>
      <c r="IE219" s="637"/>
      <c r="IF219" s="637"/>
      <c r="IG219" s="637"/>
      <c r="IH219" s="637"/>
      <c r="II219" s="637"/>
      <c r="IJ219" s="637"/>
      <c r="IK219" s="637"/>
      <c r="IL219" s="637"/>
      <c r="IM219" s="637"/>
      <c r="IN219" s="637"/>
      <c r="IO219" s="637"/>
      <c r="IP219" s="637"/>
      <c r="IQ219" s="637"/>
      <c r="IR219" s="637"/>
      <c r="IS219" s="637"/>
      <c r="IT219" s="637"/>
      <c r="IU219" s="637"/>
      <c r="IV219" s="637"/>
    </row>
    <row r="220" spans="1:256" s="638" customFormat="1" ht="18.75" customHeight="1">
      <c r="A220" s="1162" t="s">
        <v>693</v>
      </c>
      <c r="B220" s="493"/>
      <c r="C220" s="1182"/>
      <c r="D220" s="632"/>
      <c r="E220" s="632"/>
      <c r="F220" s="632"/>
      <c r="G220" s="632"/>
      <c r="H220" s="632"/>
      <c r="I220" s="628"/>
      <c r="J220" s="632"/>
      <c r="K220" s="632"/>
      <c r="L220" s="632"/>
      <c r="M220" s="634"/>
      <c r="N220" s="632"/>
      <c r="O220" s="632"/>
      <c r="P220" s="1183"/>
      <c r="Q220" s="636"/>
      <c r="R220" s="637"/>
      <c r="S220" s="637"/>
      <c r="T220" s="637"/>
      <c r="U220" s="637"/>
      <c r="V220" s="637"/>
      <c r="W220" s="637"/>
      <c r="X220" s="637"/>
      <c r="Y220" s="637"/>
      <c r="Z220" s="637"/>
      <c r="AA220" s="637"/>
      <c r="AB220" s="637"/>
      <c r="AC220" s="637"/>
      <c r="AD220" s="637"/>
      <c r="AE220" s="637"/>
      <c r="AF220" s="637"/>
      <c r="AG220" s="637"/>
      <c r="AH220" s="637"/>
      <c r="AI220" s="637"/>
      <c r="AJ220" s="637"/>
      <c r="AK220" s="637"/>
      <c r="AL220" s="637"/>
      <c r="AM220" s="637"/>
      <c r="AN220" s="637"/>
      <c r="AO220" s="637"/>
      <c r="AP220" s="637"/>
      <c r="AQ220" s="637"/>
      <c r="AR220" s="637"/>
      <c r="AS220" s="637"/>
      <c r="AT220" s="637"/>
      <c r="AU220" s="637"/>
      <c r="AV220" s="637"/>
      <c r="AW220" s="637"/>
      <c r="AX220" s="637"/>
      <c r="AY220" s="637"/>
      <c r="AZ220" s="637"/>
      <c r="BA220" s="637"/>
      <c r="BB220" s="637"/>
      <c r="BC220" s="637"/>
      <c r="BD220" s="637"/>
      <c r="BE220" s="637"/>
      <c r="BF220" s="637"/>
      <c r="BG220" s="637"/>
      <c r="BH220" s="637"/>
      <c r="BI220" s="637"/>
      <c r="BJ220" s="637"/>
      <c r="BK220" s="637"/>
      <c r="BL220" s="637"/>
      <c r="BM220" s="637"/>
      <c r="BN220" s="637"/>
      <c r="BO220" s="637"/>
      <c r="BP220" s="637"/>
      <c r="BQ220" s="637"/>
      <c r="BR220" s="637"/>
      <c r="BS220" s="637"/>
      <c r="BT220" s="637"/>
      <c r="BU220" s="637"/>
      <c r="BV220" s="637"/>
      <c r="BW220" s="637"/>
      <c r="BX220" s="637"/>
      <c r="BY220" s="637"/>
      <c r="BZ220" s="637"/>
      <c r="CA220" s="637"/>
      <c r="CB220" s="637"/>
      <c r="CC220" s="637"/>
      <c r="CD220" s="637"/>
      <c r="CE220" s="637"/>
      <c r="CF220" s="637"/>
      <c r="CG220" s="637"/>
      <c r="CH220" s="637"/>
      <c r="CI220" s="637"/>
      <c r="CJ220" s="637"/>
      <c r="CK220" s="637"/>
      <c r="CL220" s="637"/>
      <c r="CM220" s="637"/>
      <c r="CN220" s="637"/>
      <c r="CO220" s="637"/>
      <c r="CP220" s="637"/>
      <c r="CQ220" s="637"/>
      <c r="CR220" s="637"/>
      <c r="CS220" s="637"/>
      <c r="CT220" s="637"/>
      <c r="CU220" s="637"/>
      <c r="CV220" s="637"/>
      <c r="CW220" s="637"/>
      <c r="CX220" s="637"/>
      <c r="CY220" s="637"/>
      <c r="CZ220" s="637"/>
      <c r="DA220" s="637"/>
      <c r="DB220" s="637"/>
      <c r="DC220" s="637"/>
      <c r="DD220" s="637"/>
      <c r="DE220" s="637"/>
      <c r="DF220" s="637"/>
      <c r="DG220" s="637"/>
      <c r="DH220" s="637"/>
      <c r="DI220" s="637"/>
      <c r="DJ220" s="637"/>
      <c r="DK220" s="637"/>
      <c r="DL220" s="637"/>
      <c r="DM220" s="637"/>
      <c r="DN220" s="637"/>
      <c r="DO220" s="637"/>
      <c r="DP220" s="637"/>
      <c r="DQ220" s="637"/>
      <c r="DR220" s="637"/>
      <c r="DS220" s="637"/>
      <c r="DT220" s="637"/>
      <c r="DU220" s="637"/>
      <c r="DV220" s="637"/>
      <c r="DW220" s="637"/>
      <c r="DX220" s="637"/>
      <c r="DY220" s="637"/>
      <c r="DZ220" s="637"/>
      <c r="EA220" s="637"/>
      <c r="EB220" s="637"/>
      <c r="EC220" s="637"/>
      <c r="ED220" s="637"/>
      <c r="EE220" s="637"/>
      <c r="EF220" s="637"/>
      <c r="EG220" s="637"/>
      <c r="EH220" s="637"/>
      <c r="EI220" s="637"/>
      <c r="EJ220" s="637"/>
      <c r="EK220" s="637"/>
      <c r="EL220" s="637"/>
      <c r="EM220" s="637"/>
      <c r="EN220" s="637"/>
      <c r="EO220" s="637"/>
      <c r="EP220" s="637"/>
      <c r="EQ220" s="637"/>
      <c r="ER220" s="637"/>
      <c r="ES220" s="637"/>
      <c r="ET220" s="637"/>
      <c r="EU220" s="637"/>
      <c r="EV220" s="637"/>
      <c r="EW220" s="637"/>
      <c r="EX220" s="637"/>
      <c r="EY220" s="637"/>
      <c r="EZ220" s="637"/>
      <c r="FA220" s="637"/>
      <c r="FB220" s="637"/>
      <c r="FC220" s="637"/>
      <c r="FD220" s="637"/>
      <c r="FE220" s="637"/>
      <c r="FF220" s="637"/>
      <c r="FG220" s="637"/>
      <c r="FH220" s="637"/>
      <c r="FI220" s="637"/>
      <c r="FJ220" s="637"/>
      <c r="FK220" s="637"/>
      <c r="FL220" s="637"/>
      <c r="FM220" s="637"/>
      <c r="FN220" s="637"/>
      <c r="FO220" s="637"/>
      <c r="FP220" s="637"/>
      <c r="FQ220" s="637"/>
      <c r="FR220" s="637"/>
      <c r="FS220" s="637"/>
      <c r="FT220" s="637"/>
      <c r="FU220" s="637"/>
      <c r="FV220" s="637"/>
      <c r="FW220" s="637"/>
      <c r="FX220" s="637"/>
      <c r="FY220" s="637"/>
      <c r="FZ220" s="637"/>
      <c r="GA220" s="637"/>
      <c r="GB220" s="637"/>
      <c r="GC220" s="637"/>
      <c r="GD220" s="637"/>
      <c r="GE220" s="637"/>
      <c r="GF220" s="637"/>
      <c r="GG220" s="637"/>
      <c r="GH220" s="637"/>
      <c r="GI220" s="637"/>
      <c r="GJ220" s="637"/>
      <c r="GK220" s="637"/>
      <c r="GL220" s="637"/>
      <c r="GM220" s="637"/>
      <c r="GN220" s="637"/>
      <c r="GO220" s="637"/>
      <c r="GP220" s="637"/>
      <c r="GQ220" s="637"/>
      <c r="GR220" s="637"/>
      <c r="GS220" s="637"/>
      <c r="GT220" s="637"/>
      <c r="GU220" s="637"/>
      <c r="GV220" s="637"/>
      <c r="GW220" s="637"/>
      <c r="GX220" s="637"/>
      <c r="GY220" s="637"/>
      <c r="GZ220" s="637"/>
      <c r="HA220" s="637"/>
      <c r="HB220" s="637"/>
      <c r="HC220" s="637"/>
      <c r="HD220" s="637"/>
      <c r="HE220" s="637"/>
      <c r="HF220" s="637"/>
      <c r="HG220" s="637"/>
      <c r="HH220" s="637"/>
      <c r="HI220" s="637"/>
      <c r="HJ220" s="637"/>
      <c r="HK220" s="637"/>
      <c r="HL220" s="637"/>
      <c r="HM220" s="637"/>
      <c r="HN220" s="637"/>
      <c r="HO220" s="637"/>
      <c r="HP220" s="637"/>
      <c r="HQ220" s="637"/>
      <c r="HR220" s="637"/>
      <c r="HS220" s="637"/>
      <c r="HT220" s="637"/>
      <c r="HU220" s="637"/>
      <c r="HV220" s="637"/>
      <c r="HW220" s="637"/>
      <c r="HX220" s="637"/>
      <c r="HY220" s="637"/>
      <c r="HZ220" s="637"/>
      <c r="IA220" s="637"/>
      <c r="IB220" s="637"/>
      <c r="IC220" s="637"/>
      <c r="ID220" s="637"/>
      <c r="IE220" s="637"/>
      <c r="IF220" s="637"/>
      <c r="IG220" s="637"/>
      <c r="IH220" s="637"/>
      <c r="II220" s="637"/>
      <c r="IJ220" s="637"/>
      <c r="IK220" s="637"/>
      <c r="IL220" s="637"/>
      <c r="IM220" s="637"/>
      <c r="IN220" s="637"/>
      <c r="IO220" s="637"/>
      <c r="IP220" s="637"/>
      <c r="IQ220" s="637"/>
      <c r="IR220" s="637"/>
      <c r="IS220" s="637"/>
      <c r="IT220" s="637"/>
      <c r="IU220" s="637"/>
      <c r="IV220" s="637"/>
    </row>
    <row r="221" spans="1:256" s="1184" customFormat="1" ht="18.75" customHeight="1">
      <c r="A221" s="533" t="s">
        <v>695</v>
      </c>
      <c r="B221" s="493"/>
      <c r="C221" s="632"/>
      <c r="D221" s="632"/>
      <c r="E221" s="632"/>
      <c r="F221" s="632"/>
      <c r="G221" s="632"/>
      <c r="H221" s="632"/>
      <c r="I221" s="628"/>
      <c r="J221" s="632"/>
      <c r="K221" s="632"/>
      <c r="L221" s="632"/>
      <c r="M221" s="634"/>
      <c r="N221" s="632"/>
      <c r="O221" s="632"/>
      <c r="P221" s="1183"/>
      <c r="Q221" s="636"/>
      <c r="R221" s="636"/>
      <c r="S221" s="636"/>
      <c r="T221" s="636"/>
      <c r="U221" s="636"/>
      <c r="V221" s="636"/>
      <c r="W221" s="636"/>
      <c r="X221" s="636"/>
      <c r="Y221" s="636"/>
      <c r="Z221" s="636"/>
      <c r="AA221" s="636"/>
      <c r="AB221" s="636"/>
      <c r="AC221" s="636"/>
      <c r="AD221" s="636"/>
      <c r="AE221" s="636"/>
      <c r="AF221" s="636"/>
      <c r="AG221" s="636"/>
      <c r="AH221" s="636"/>
      <c r="AI221" s="636"/>
      <c r="AJ221" s="636"/>
      <c r="AK221" s="636"/>
      <c r="AL221" s="636"/>
      <c r="AM221" s="636"/>
      <c r="AN221" s="636"/>
      <c r="AO221" s="636"/>
      <c r="AP221" s="636"/>
      <c r="AQ221" s="636"/>
      <c r="AR221" s="636"/>
      <c r="AS221" s="636"/>
      <c r="AT221" s="636"/>
      <c r="AU221" s="636"/>
      <c r="AV221" s="636"/>
      <c r="AW221" s="636"/>
      <c r="AX221" s="636"/>
      <c r="AY221" s="636"/>
      <c r="AZ221" s="636"/>
      <c r="BA221" s="636"/>
      <c r="BB221" s="636"/>
      <c r="BC221" s="636"/>
      <c r="BD221" s="636"/>
      <c r="BE221" s="636"/>
      <c r="BF221" s="636"/>
      <c r="BG221" s="636"/>
      <c r="BH221" s="636"/>
      <c r="BI221" s="636"/>
      <c r="BJ221" s="636"/>
      <c r="BK221" s="636"/>
      <c r="BL221" s="636"/>
      <c r="BM221" s="636"/>
      <c r="BN221" s="636"/>
      <c r="BO221" s="636"/>
      <c r="BP221" s="636"/>
      <c r="BQ221" s="636"/>
      <c r="BR221" s="636"/>
      <c r="BS221" s="636"/>
      <c r="BT221" s="636"/>
      <c r="BU221" s="636"/>
      <c r="BV221" s="636"/>
      <c r="BW221" s="636"/>
      <c r="BX221" s="636"/>
      <c r="BY221" s="636"/>
      <c r="BZ221" s="636"/>
      <c r="CA221" s="636"/>
      <c r="CB221" s="636"/>
      <c r="CC221" s="636"/>
      <c r="CD221" s="636"/>
      <c r="CE221" s="636"/>
      <c r="CF221" s="636"/>
      <c r="CG221" s="636"/>
      <c r="CH221" s="636"/>
      <c r="CI221" s="636"/>
      <c r="CJ221" s="636"/>
      <c r="CK221" s="636"/>
      <c r="CL221" s="636"/>
      <c r="CM221" s="636"/>
      <c r="CN221" s="636"/>
      <c r="CO221" s="636"/>
      <c r="CP221" s="636"/>
      <c r="CQ221" s="636"/>
      <c r="CR221" s="636"/>
      <c r="CS221" s="636"/>
      <c r="CT221" s="636"/>
      <c r="CU221" s="636"/>
      <c r="CV221" s="636"/>
      <c r="CW221" s="636"/>
      <c r="CX221" s="636"/>
      <c r="CY221" s="636"/>
      <c r="CZ221" s="636"/>
      <c r="DA221" s="636"/>
      <c r="DB221" s="636"/>
      <c r="DC221" s="636"/>
      <c r="DD221" s="636"/>
      <c r="DE221" s="636"/>
      <c r="DF221" s="636"/>
      <c r="DG221" s="636"/>
      <c r="DH221" s="636"/>
      <c r="DI221" s="636"/>
      <c r="DJ221" s="636"/>
      <c r="DK221" s="636"/>
      <c r="DL221" s="636"/>
      <c r="DM221" s="636"/>
      <c r="DN221" s="636"/>
      <c r="DO221" s="636"/>
      <c r="DP221" s="636"/>
      <c r="DQ221" s="636"/>
      <c r="DR221" s="636"/>
      <c r="DS221" s="636"/>
      <c r="DT221" s="636"/>
      <c r="DU221" s="636"/>
      <c r="DV221" s="636"/>
      <c r="DW221" s="636"/>
      <c r="DX221" s="636"/>
      <c r="DY221" s="636"/>
      <c r="DZ221" s="636"/>
      <c r="EA221" s="636"/>
      <c r="EB221" s="636"/>
      <c r="EC221" s="636"/>
      <c r="ED221" s="636"/>
      <c r="EE221" s="636"/>
      <c r="EF221" s="636"/>
      <c r="EG221" s="636"/>
      <c r="EH221" s="636"/>
      <c r="EI221" s="636"/>
      <c r="EJ221" s="636"/>
      <c r="EK221" s="636"/>
      <c r="EL221" s="636"/>
      <c r="EM221" s="636"/>
      <c r="EN221" s="636"/>
      <c r="EO221" s="636"/>
      <c r="EP221" s="636"/>
      <c r="EQ221" s="636"/>
      <c r="ER221" s="636"/>
      <c r="ES221" s="636"/>
      <c r="ET221" s="636"/>
      <c r="EU221" s="636"/>
      <c r="EV221" s="636"/>
      <c r="EW221" s="636"/>
      <c r="EX221" s="636"/>
      <c r="EY221" s="636"/>
      <c r="EZ221" s="636"/>
      <c r="FA221" s="636"/>
      <c r="FB221" s="636"/>
      <c r="FC221" s="636"/>
      <c r="FD221" s="636"/>
      <c r="FE221" s="636"/>
      <c r="FF221" s="636"/>
      <c r="FG221" s="636"/>
      <c r="FH221" s="636"/>
      <c r="FI221" s="636"/>
      <c r="FJ221" s="636"/>
      <c r="FK221" s="636"/>
      <c r="FL221" s="636"/>
      <c r="FM221" s="636"/>
      <c r="FN221" s="636"/>
      <c r="FO221" s="636"/>
      <c r="FP221" s="636"/>
      <c r="FQ221" s="636"/>
      <c r="FR221" s="636"/>
      <c r="FS221" s="636"/>
      <c r="FT221" s="636"/>
      <c r="FU221" s="636"/>
      <c r="FV221" s="636"/>
      <c r="FW221" s="636"/>
      <c r="FX221" s="636"/>
      <c r="FY221" s="636"/>
      <c r="FZ221" s="636"/>
      <c r="GA221" s="636"/>
      <c r="GB221" s="636"/>
      <c r="GC221" s="636"/>
      <c r="GD221" s="636"/>
      <c r="GE221" s="636"/>
      <c r="GF221" s="636"/>
      <c r="GG221" s="636"/>
      <c r="GH221" s="636"/>
      <c r="GI221" s="636"/>
      <c r="GJ221" s="636"/>
      <c r="GK221" s="636"/>
      <c r="GL221" s="636"/>
      <c r="GM221" s="636"/>
      <c r="GN221" s="636"/>
      <c r="GO221" s="636"/>
      <c r="GP221" s="636"/>
      <c r="GQ221" s="636"/>
      <c r="GR221" s="636"/>
      <c r="GS221" s="636"/>
      <c r="GT221" s="636"/>
      <c r="GU221" s="636"/>
      <c r="GV221" s="636"/>
      <c r="GW221" s="636"/>
      <c r="GX221" s="636"/>
      <c r="GY221" s="636"/>
      <c r="GZ221" s="636"/>
      <c r="HA221" s="636"/>
      <c r="HB221" s="636"/>
      <c r="HC221" s="636"/>
      <c r="HD221" s="636"/>
      <c r="HE221" s="636"/>
      <c r="HF221" s="636"/>
      <c r="HG221" s="636"/>
      <c r="HH221" s="636"/>
      <c r="HI221" s="636"/>
      <c r="HJ221" s="636"/>
      <c r="HK221" s="636"/>
      <c r="HL221" s="636"/>
      <c r="HM221" s="636"/>
      <c r="HN221" s="636"/>
      <c r="HO221" s="636"/>
      <c r="HP221" s="636"/>
      <c r="HQ221" s="636"/>
      <c r="HR221" s="636"/>
      <c r="HS221" s="636"/>
      <c r="HT221" s="636"/>
      <c r="HU221" s="636"/>
      <c r="HV221" s="636"/>
      <c r="HW221" s="636"/>
      <c r="HX221" s="636"/>
      <c r="HY221" s="636"/>
      <c r="HZ221" s="636"/>
      <c r="IA221" s="636"/>
      <c r="IB221" s="636"/>
      <c r="IC221" s="636"/>
      <c r="ID221" s="636"/>
      <c r="IE221" s="636"/>
      <c r="IF221" s="636"/>
      <c r="IG221" s="636"/>
      <c r="IH221" s="636"/>
      <c r="II221" s="636"/>
      <c r="IJ221" s="636"/>
      <c r="IK221" s="636"/>
      <c r="IL221" s="636"/>
      <c r="IM221" s="636"/>
      <c r="IN221" s="636"/>
      <c r="IO221" s="636"/>
      <c r="IP221" s="636"/>
      <c r="IQ221" s="636"/>
      <c r="IR221" s="636"/>
      <c r="IS221" s="636"/>
      <c r="IT221" s="636"/>
      <c r="IU221" s="636"/>
      <c r="IV221" s="636"/>
    </row>
    <row r="222" spans="1:256" s="638" customFormat="1" ht="18.75" customHeight="1">
      <c r="A222" s="532" t="s">
        <v>696</v>
      </c>
      <c r="B222" s="493"/>
      <c r="C222" s="1182"/>
      <c r="D222" s="632"/>
      <c r="E222" s="632"/>
      <c r="F222" s="632"/>
      <c r="G222" s="632"/>
      <c r="H222" s="632"/>
      <c r="I222" s="628"/>
      <c r="J222" s="632"/>
      <c r="K222" s="632"/>
      <c r="L222" s="632"/>
      <c r="M222" s="634"/>
      <c r="N222" s="632"/>
      <c r="O222" s="632"/>
      <c r="P222" s="1183"/>
      <c r="Q222" s="636"/>
      <c r="R222" s="637"/>
      <c r="S222" s="637"/>
      <c r="T222" s="637"/>
      <c r="U222" s="637"/>
      <c r="V222" s="637"/>
      <c r="W222" s="637"/>
      <c r="X222" s="637"/>
      <c r="Y222" s="637"/>
      <c r="Z222" s="637"/>
      <c r="AA222" s="637"/>
      <c r="AB222" s="637"/>
      <c r="AC222" s="637"/>
      <c r="AD222" s="637"/>
      <c r="AE222" s="637"/>
      <c r="AF222" s="637"/>
      <c r="AG222" s="637"/>
      <c r="AH222" s="637"/>
      <c r="AI222" s="637"/>
      <c r="AJ222" s="637"/>
      <c r="AK222" s="637"/>
      <c r="AL222" s="637"/>
      <c r="AM222" s="637"/>
      <c r="AN222" s="637"/>
      <c r="AO222" s="637"/>
      <c r="AP222" s="637"/>
      <c r="AQ222" s="637"/>
      <c r="AR222" s="637"/>
      <c r="AS222" s="637"/>
      <c r="AT222" s="637"/>
      <c r="AU222" s="637"/>
      <c r="AV222" s="637"/>
      <c r="AW222" s="637"/>
      <c r="AX222" s="637"/>
      <c r="AY222" s="637"/>
      <c r="AZ222" s="637"/>
      <c r="BA222" s="637"/>
      <c r="BB222" s="637"/>
      <c r="BC222" s="637"/>
      <c r="BD222" s="637"/>
      <c r="BE222" s="637"/>
      <c r="BF222" s="637"/>
      <c r="BG222" s="637"/>
      <c r="BH222" s="637"/>
      <c r="BI222" s="637"/>
      <c r="BJ222" s="637"/>
      <c r="BK222" s="637"/>
      <c r="BL222" s="637"/>
      <c r="BM222" s="637"/>
      <c r="BN222" s="637"/>
      <c r="BO222" s="637"/>
      <c r="BP222" s="637"/>
      <c r="BQ222" s="637"/>
      <c r="BR222" s="637"/>
      <c r="BS222" s="637"/>
      <c r="BT222" s="637"/>
      <c r="BU222" s="637"/>
      <c r="BV222" s="637"/>
      <c r="BW222" s="637"/>
      <c r="BX222" s="637"/>
      <c r="BY222" s="637"/>
      <c r="BZ222" s="637"/>
      <c r="CA222" s="637"/>
      <c r="CB222" s="637"/>
      <c r="CC222" s="637"/>
      <c r="CD222" s="637"/>
      <c r="CE222" s="637"/>
      <c r="CF222" s="637"/>
      <c r="CG222" s="637"/>
      <c r="CH222" s="637"/>
      <c r="CI222" s="637"/>
      <c r="CJ222" s="637"/>
      <c r="CK222" s="637"/>
      <c r="CL222" s="637"/>
      <c r="CM222" s="637"/>
      <c r="CN222" s="637"/>
      <c r="CO222" s="637"/>
      <c r="CP222" s="637"/>
      <c r="CQ222" s="637"/>
      <c r="CR222" s="637"/>
      <c r="CS222" s="637"/>
      <c r="CT222" s="637"/>
      <c r="CU222" s="637"/>
      <c r="CV222" s="637"/>
      <c r="CW222" s="637"/>
      <c r="CX222" s="637"/>
      <c r="CY222" s="637"/>
      <c r="CZ222" s="637"/>
      <c r="DA222" s="637"/>
      <c r="DB222" s="637"/>
      <c r="DC222" s="637"/>
      <c r="DD222" s="637"/>
      <c r="DE222" s="637"/>
      <c r="DF222" s="637"/>
      <c r="DG222" s="637"/>
      <c r="DH222" s="637"/>
      <c r="DI222" s="637"/>
      <c r="DJ222" s="637"/>
      <c r="DK222" s="637"/>
      <c r="DL222" s="637"/>
      <c r="DM222" s="637"/>
      <c r="DN222" s="637"/>
      <c r="DO222" s="637"/>
      <c r="DP222" s="637"/>
      <c r="DQ222" s="637"/>
      <c r="DR222" s="637"/>
      <c r="DS222" s="637"/>
      <c r="DT222" s="637"/>
      <c r="DU222" s="637"/>
      <c r="DV222" s="637"/>
      <c r="DW222" s="637"/>
      <c r="DX222" s="637"/>
      <c r="DY222" s="637"/>
      <c r="DZ222" s="637"/>
      <c r="EA222" s="637"/>
      <c r="EB222" s="637"/>
      <c r="EC222" s="637"/>
      <c r="ED222" s="637"/>
      <c r="EE222" s="637"/>
      <c r="EF222" s="637"/>
      <c r="EG222" s="637"/>
      <c r="EH222" s="637"/>
      <c r="EI222" s="637"/>
      <c r="EJ222" s="637"/>
      <c r="EK222" s="637"/>
      <c r="EL222" s="637"/>
      <c r="EM222" s="637"/>
      <c r="EN222" s="637"/>
      <c r="EO222" s="637"/>
      <c r="EP222" s="637"/>
      <c r="EQ222" s="637"/>
      <c r="ER222" s="637"/>
      <c r="ES222" s="637"/>
      <c r="ET222" s="637"/>
      <c r="EU222" s="637"/>
      <c r="EV222" s="637"/>
      <c r="EW222" s="637"/>
      <c r="EX222" s="637"/>
      <c r="EY222" s="637"/>
      <c r="EZ222" s="637"/>
      <c r="FA222" s="637"/>
      <c r="FB222" s="637"/>
      <c r="FC222" s="637"/>
      <c r="FD222" s="637"/>
      <c r="FE222" s="637"/>
      <c r="FF222" s="637"/>
      <c r="FG222" s="637"/>
      <c r="FH222" s="637"/>
      <c r="FI222" s="637"/>
      <c r="FJ222" s="637"/>
      <c r="FK222" s="637"/>
      <c r="FL222" s="637"/>
      <c r="FM222" s="637"/>
      <c r="FN222" s="637"/>
      <c r="FO222" s="637"/>
      <c r="FP222" s="637"/>
      <c r="FQ222" s="637"/>
      <c r="FR222" s="637"/>
      <c r="FS222" s="637"/>
      <c r="FT222" s="637"/>
      <c r="FU222" s="637"/>
      <c r="FV222" s="637"/>
      <c r="FW222" s="637"/>
      <c r="FX222" s="637"/>
      <c r="FY222" s="637"/>
      <c r="FZ222" s="637"/>
      <c r="GA222" s="637"/>
      <c r="GB222" s="637"/>
      <c r="GC222" s="637"/>
      <c r="GD222" s="637"/>
      <c r="GE222" s="637"/>
      <c r="GF222" s="637"/>
      <c r="GG222" s="637"/>
      <c r="GH222" s="637"/>
      <c r="GI222" s="637"/>
      <c r="GJ222" s="637"/>
      <c r="GK222" s="637"/>
      <c r="GL222" s="637"/>
      <c r="GM222" s="637"/>
      <c r="GN222" s="637"/>
      <c r="GO222" s="637"/>
      <c r="GP222" s="637"/>
      <c r="GQ222" s="637"/>
      <c r="GR222" s="637"/>
      <c r="GS222" s="637"/>
      <c r="GT222" s="637"/>
      <c r="GU222" s="637"/>
      <c r="GV222" s="637"/>
      <c r="GW222" s="637"/>
      <c r="GX222" s="637"/>
      <c r="GY222" s="637"/>
      <c r="GZ222" s="637"/>
      <c r="HA222" s="637"/>
      <c r="HB222" s="637"/>
      <c r="HC222" s="637"/>
      <c r="HD222" s="637"/>
      <c r="HE222" s="637"/>
      <c r="HF222" s="637"/>
      <c r="HG222" s="637"/>
      <c r="HH222" s="637"/>
      <c r="HI222" s="637"/>
      <c r="HJ222" s="637"/>
      <c r="HK222" s="637"/>
      <c r="HL222" s="637"/>
      <c r="HM222" s="637"/>
      <c r="HN222" s="637"/>
      <c r="HO222" s="637"/>
      <c r="HP222" s="637"/>
      <c r="HQ222" s="637"/>
      <c r="HR222" s="637"/>
      <c r="HS222" s="637"/>
      <c r="HT222" s="637"/>
      <c r="HU222" s="637"/>
      <c r="HV222" s="637"/>
      <c r="HW222" s="637"/>
      <c r="HX222" s="637"/>
      <c r="HY222" s="637"/>
      <c r="HZ222" s="637"/>
      <c r="IA222" s="637"/>
      <c r="IB222" s="637"/>
      <c r="IC222" s="637"/>
      <c r="ID222" s="637"/>
      <c r="IE222" s="637"/>
      <c r="IF222" s="637"/>
      <c r="IG222" s="637"/>
      <c r="IH222" s="637"/>
      <c r="II222" s="637"/>
      <c r="IJ222" s="637"/>
      <c r="IK222" s="637"/>
      <c r="IL222" s="637"/>
      <c r="IM222" s="637"/>
      <c r="IN222" s="637"/>
      <c r="IO222" s="637"/>
      <c r="IP222" s="637"/>
      <c r="IQ222" s="637"/>
      <c r="IR222" s="637"/>
      <c r="IS222" s="637"/>
      <c r="IT222" s="637"/>
      <c r="IU222" s="637"/>
      <c r="IV222" s="637"/>
    </row>
    <row r="223" spans="1:256" s="638" customFormat="1" ht="18.75" customHeight="1">
      <c r="A223" s="532" t="s">
        <v>697</v>
      </c>
      <c r="B223" s="493"/>
      <c r="C223" s="572" t="s">
        <v>698</v>
      </c>
      <c r="D223" s="632"/>
      <c r="E223" s="632"/>
      <c r="F223" s="632"/>
      <c r="G223" s="632"/>
      <c r="H223" s="632"/>
      <c r="I223" s="628"/>
      <c r="J223" s="632"/>
      <c r="K223" s="632"/>
      <c r="L223" s="632"/>
      <c r="M223" s="634"/>
      <c r="N223" s="632"/>
      <c r="O223" s="632"/>
      <c r="P223" s="1183"/>
      <c r="Q223" s="636"/>
      <c r="R223" s="637"/>
      <c r="S223" s="637"/>
      <c r="T223" s="637"/>
      <c r="U223" s="637"/>
      <c r="V223" s="637"/>
      <c r="W223" s="637"/>
      <c r="X223" s="637"/>
      <c r="Y223" s="637"/>
      <c r="Z223" s="637"/>
      <c r="AA223" s="637"/>
      <c r="AB223" s="637"/>
      <c r="AC223" s="637"/>
      <c r="AD223" s="637"/>
      <c r="AE223" s="637"/>
      <c r="AF223" s="637"/>
      <c r="AG223" s="637"/>
      <c r="AH223" s="637"/>
      <c r="AI223" s="637"/>
      <c r="AJ223" s="637"/>
      <c r="AK223" s="637"/>
      <c r="AL223" s="637"/>
      <c r="AM223" s="637"/>
      <c r="AN223" s="637"/>
      <c r="AO223" s="637"/>
      <c r="AP223" s="637"/>
      <c r="AQ223" s="637"/>
      <c r="AR223" s="637"/>
      <c r="AS223" s="637"/>
      <c r="AT223" s="637"/>
      <c r="AU223" s="637"/>
      <c r="AV223" s="637"/>
      <c r="AW223" s="637"/>
      <c r="AX223" s="637"/>
      <c r="AY223" s="637"/>
      <c r="AZ223" s="637"/>
      <c r="BA223" s="637"/>
      <c r="BB223" s="637"/>
      <c r="BC223" s="637"/>
      <c r="BD223" s="637"/>
      <c r="BE223" s="637"/>
      <c r="BF223" s="637"/>
      <c r="BG223" s="637"/>
      <c r="BH223" s="637"/>
      <c r="BI223" s="637"/>
      <c r="BJ223" s="637"/>
      <c r="BK223" s="637"/>
      <c r="BL223" s="637"/>
      <c r="BM223" s="637"/>
      <c r="BN223" s="637"/>
      <c r="BO223" s="637"/>
      <c r="BP223" s="637"/>
      <c r="BQ223" s="637"/>
      <c r="BR223" s="637"/>
      <c r="BS223" s="637"/>
      <c r="BT223" s="637"/>
      <c r="BU223" s="637"/>
      <c r="BV223" s="637"/>
      <c r="BW223" s="637"/>
      <c r="BX223" s="637"/>
      <c r="BY223" s="637"/>
      <c r="BZ223" s="637"/>
      <c r="CA223" s="637"/>
      <c r="CB223" s="637"/>
      <c r="CC223" s="637"/>
      <c r="CD223" s="637"/>
      <c r="CE223" s="637"/>
      <c r="CF223" s="637"/>
      <c r="CG223" s="637"/>
      <c r="CH223" s="637"/>
      <c r="CI223" s="637"/>
      <c r="CJ223" s="637"/>
      <c r="CK223" s="637"/>
      <c r="CL223" s="637"/>
      <c r="CM223" s="637"/>
      <c r="CN223" s="637"/>
      <c r="CO223" s="637"/>
      <c r="CP223" s="637"/>
      <c r="CQ223" s="637"/>
      <c r="CR223" s="637"/>
      <c r="CS223" s="637"/>
      <c r="CT223" s="637"/>
      <c r="CU223" s="637"/>
      <c r="CV223" s="637"/>
      <c r="CW223" s="637"/>
      <c r="CX223" s="637"/>
      <c r="CY223" s="637"/>
      <c r="CZ223" s="637"/>
      <c r="DA223" s="637"/>
      <c r="DB223" s="637"/>
      <c r="DC223" s="637"/>
      <c r="DD223" s="637"/>
      <c r="DE223" s="637"/>
      <c r="DF223" s="637"/>
      <c r="DG223" s="637"/>
      <c r="DH223" s="637"/>
      <c r="DI223" s="637"/>
      <c r="DJ223" s="637"/>
      <c r="DK223" s="637"/>
      <c r="DL223" s="637"/>
      <c r="DM223" s="637"/>
      <c r="DN223" s="637"/>
      <c r="DO223" s="637"/>
      <c r="DP223" s="637"/>
      <c r="DQ223" s="637"/>
      <c r="DR223" s="637"/>
      <c r="DS223" s="637"/>
      <c r="DT223" s="637"/>
      <c r="DU223" s="637"/>
      <c r="DV223" s="637"/>
      <c r="DW223" s="637"/>
      <c r="DX223" s="637"/>
      <c r="DY223" s="637"/>
      <c r="DZ223" s="637"/>
      <c r="EA223" s="637"/>
      <c r="EB223" s="637"/>
      <c r="EC223" s="637"/>
      <c r="ED223" s="637"/>
      <c r="EE223" s="637"/>
      <c r="EF223" s="637"/>
      <c r="EG223" s="637"/>
      <c r="EH223" s="637"/>
      <c r="EI223" s="637"/>
      <c r="EJ223" s="637"/>
      <c r="EK223" s="637"/>
      <c r="EL223" s="637"/>
      <c r="EM223" s="637"/>
      <c r="EN223" s="637"/>
      <c r="EO223" s="637"/>
      <c r="EP223" s="637"/>
      <c r="EQ223" s="637"/>
      <c r="ER223" s="637"/>
      <c r="ES223" s="637"/>
      <c r="ET223" s="637"/>
      <c r="EU223" s="637"/>
      <c r="EV223" s="637"/>
      <c r="EW223" s="637"/>
      <c r="EX223" s="637"/>
      <c r="EY223" s="637"/>
      <c r="EZ223" s="637"/>
      <c r="FA223" s="637"/>
      <c r="FB223" s="637"/>
      <c r="FC223" s="637"/>
      <c r="FD223" s="637"/>
      <c r="FE223" s="637"/>
      <c r="FF223" s="637"/>
      <c r="FG223" s="637"/>
      <c r="FH223" s="637"/>
      <c r="FI223" s="637"/>
      <c r="FJ223" s="637"/>
      <c r="FK223" s="637"/>
      <c r="FL223" s="637"/>
      <c r="FM223" s="637"/>
      <c r="FN223" s="637"/>
      <c r="FO223" s="637"/>
      <c r="FP223" s="637"/>
      <c r="FQ223" s="637"/>
      <c r="FR223" s="637"/>
      <c r="FS223" s="637"/>
      <c r="FT223" s="637"/>
      <c r="FU223" s="637"/>
      <c r="FV223" s="637"/>
      <c r="FW223" s="637"/>
      <c r="FX223" s="637"/>
      <c r="FY223" s="637"/>
      <c r="FZ223" s="637"/>
      <c r="GA223" s="637"/>
      <c r="GB223" s="637"/>
      <c r="GC223" s="637"/>
      <c r="GD223" s="637"/>
      <c r="GE223" s="637"/>
      <c r="GF223" s="637"/>
      <c r="GG223" s="637"/>
      <c r="GH223" s="637"/>
      <c r="GI223" s="637"/>
      <c r="GJ223" s="637"/>
      <c r="GK223" s="637"/>
      <c r="GL223" s="637"/>
      <c r="GM223" s="637"/>
      <c r="GN223" s="637"/>
      <c r="GO223" s="637"/>
      <c r="GP223" s="637"/>
      <c r="GQ223" s="637"/>
      <c r="GR223" s="637"/>
      <c r="GS223" s="637"/>
      <c r="GT223" s="637"/>
      <c r="GU223" s="637"/>
      <c r="GV223" s="637"/>
      <c r="GW223" s="637"/>
      <c r="GX223" s="637"/>
      <c r="GY223" s="637"/>
      <c r="GZ223" s="637"/>
      <c r="HA223" s="637"/>
      <c r="HB223" s="637"/>
      <c r="HC223" s="637"/>
      <c r="HD223" s="637"/>
      <c r="HE223" s="637"/>
      <c r="HF223" s="637"/>
      <c r="HG223" s="637"/>
      <c r="HH223" s="637"/>
      <c r="HI223" s="637"/>
      <c r="HJ223" s="637"/>
      <c r="HK223" s="637"/>
      <c r="HL223" s="637"/>
      <c r="HM223" s="637"/>
      <c r="HN223" s="637"/>
      <c r="HO223" s="637"/>
      <c r="HP223" s="637"/>
      <c r="HQ223" s="637"/>
      <c r="HR223" s="637"/>
      <c r="HS223" s="637"/>
      <c r="HT223" s="637"/>
      <c r="HU223" s="637"/>
      <c r="HV223" s="637"/>
      <c r="HW223" s="637"/>
      <c r="HX223" s="637"/>
      <c r="HY223" s="637"/>
      <c r="HZ223" s="637"/>
      <c r="IA223" s="637"/>
      <c r="IB223" s="637"/>
      <c r="IC223" s="637"/>
      <c r="ID223" s="637"/>
      <c r="IE223" s="637"/>
      <c r="IF223" s="637"/>
      <c r="IG223" s="637"/>
      <c r="IH223" s="637"/>
      <c r="II223" s="637"/>
      <c r="IJ223" s="637"/>
      <c r="IK223" s="637"/>
      <c r="IL223" s="637"/>
      <c r="IM223" s="637"/>
      <c r="IN223" s="637"/>
      <c r="IO223" s="637"/>
      <c r="IP223" s="637"/>
      <c r="IQ223" s="637"/>
      <c r="IR223" s="637"/>
      <c r="IS223" s="637"/>
      <c r="IT223" s="637"/>
      <c r="IU223" s="637"/>
      <c r="IV223" s="637"/>
    </row>
    <row r="224" spans="1:256" s="638" customFormat="1" ht="18.75" customHeight="1">
      <c r="A224" s="532"/>
      <c r="B224" s="493"/>
      <c r="C224" s="493" t="s">
        <v>699</v>
      </c>
      <c r="D224" s="632"/>
      <c r="E224" s="632"/>
      <c r="F224" s="632"/>
      <c r="G224" s="632"/>
      <c r="H224" s="632"/>
      <c r="I224" s="628"/>
      <c r="J224" s="632"/>
      <c r="K224" s="632"/>
      <c r="L224" s="632"/>
      <c r="M224" s="634"/>
      <c r="N224" s="632"/>
      <c r="O224" s="632"/>
      <c r="P224" s="1183"/>
      <c r="Q224" s="636"/>
      <c r="R224" s="637"/>
      <c r="S224" s="637"/>
      <c r="T224" s="637"/>
      <c r="U224" s="637"/>
      <c r="V224" s="637"/>
      <c r="W224" s="637"/>
      <c r="X224" s="637"/>
      <c r="Y224" s="637"/>
      <c r="Z224" s="637"/>
      <c r="AA224" s="637"/>
      <c r="AB224" s="637"/>
      <c r="AC224" s="637"/>
      <c r="AD224" s="637"/>
      <c r="AE224" s="637"/>
      <c r="AF224" s="637"/>
      <c r="AG224" s="637"/>
      <c r="AH224" s="637"/>
      <c r="AI224" s="637"/>
      <c r="AJ224" s="637"/>
      <c r="AK224" s="637"/>
      <c r="AL224" s="637"/>
      <c r="AM224" s="637"/>
      <c r="AN224" s="637"/>
      <c r="AO224" s="637"/>
      <c r="AP224" s="637"/>
      <c r="AQ224" s="637"/>
      <c r="AR224" s="637"/>
      <c r="AS224" s="637"/>
      <c r="AT224" s="637"/>
      <c r="AU224" s="637"/>
      <c r="AV224" s="637"/>
      <c r="AW224" s="637"/>
      <c r="AX224" s="637"/>
      <c r="AY224" s="637"/>
      <c r="AZ224" s="637"/>
      <c r="BA224" s="637"/>
      <c r="BB224" s="637"/>
      <c r="BC224" s="637"/>
      <c r="BD224" s="637"/>
      <c r="BE224" s="637"/>
      <c r="BF224" s="637"/>
      <c r="BG224" s="637"/>
      <c r="BH224" s="637"/>
      <c r="BI224" s="637"/>
      <c r="BJ224" s="637"/>
      <c r="BK224" s="637"/>
      <c r="BL224" s="637"/>
      <c r="BM224" s="637"/>
      <c r="BN224" s="637"/>
      <c r="BO224" s="637"/>
      <c r="BP224" s="637"/>
      <c r="BQ224" s="637"/>
      <c r="BR224" s="637"/>
      <c r="BS224" s="637"/>
      <c r="BT224" s="637"/>
      <c r="BU224" s="637"/>
      <c r="BV224" s="637"/>
      <c r="BW224" s="637"/>
      <c r="BX224" s="637"/>
      <c r="BY224" s="637"/>
      <c r="BZ224" s="637"/>
      <c r="CA224" s="637"/>
      <c r="CB224" s="637"/>
      <c r="CC224" s="637"/>
      <c r="CD224" s="637"/>
      <c r="CE224" s="637"/>
      <c r="CF224" s="637"/>
      <c r="CG224" s="637"/>
      <c r="CH224" s="637"/>
      <c r="CI224" s="637"/>
      <c r="CJ224" s="637"/>
      <c r="CK224" s="637"/>
      <c r="CL224" s="637"/>
      <c r="CM224" s="637"/>
      <c r="CN224" s="637"/>
      <c r="CO224" s="637"/>
      <c r="CP224" s="637"/>
      <c r="CQ224" s="637"/>
      <c r="CR224" s="637"/>
      <c r="CS224" s="637"/>
      <c r="CT224" s="637"/>
      <c r="CU224" s="637"/>
      <c r="CV224" s="637"/>
      <c r="CW224" s="637"/>
      <c r="CX224" s="637"/>
      <c r="CY224" s="637"/>
      <c r="CZ224" s="637"/>
      <c r="DA224" s="637"/>
      <c r="DB224" s="637"/>
      <c r="DC224" s="637"/>
      <c r="DD224" s="637"/>
      <c r="DE224" s="637"/>
      <c r="DF224" s="637"/>
      <c r="DG224" s="637"/>
      <c r="DH224" s="637"/>
      <c r="DI224" s="637"/>
      <c r="DJ224" s="637"/>
      <c r="DK224" s="637"/>
      <c r="DL224" s="637"/>
      <c r="DM224" s="637"/>
      <c r="DN224" s="637"/>
      <c r="DO224" s="637"/>
      <c r="DP224" s="637"/>
      <c r="DQ224" s="637"/>
      <c r="DR224" s="637"/>
      <c r="DS224" s="637"/>
      <c r="DT224" s="637"/>
      <c r="DU224" s="637"/>
      <c r="DV224" s="637"/>
      <c r="DW224" s="637"/>
      <c r="DX224" s="637"/>
      <c r="DY224" s="637"/>
      <c r="DZ224" s="637"/>
      <c r="EA224" s="637"/>
      <c r="EB224" s="637"/>
      <c r="EC224" s="637"/>
      <c r="ED224" s="637"/>
      <c r="EE224" s="637"/>
      <c r="EF224" s="637"/>
      <c r="EG224" s="637"/>
      <c r="EH224" s="637"/>
      <c r="EI224" s="637"/>
      <c r="EJ224" s="637"/>
      <c r="EK224" s="637"/>
      <c r="EL224" s="637"/>
      <c r="EM224" s="637"/>
      <c r="EN224" s="637"/>
      <c r="EO224" s="637"/>
      <c r="EP224" s="637"/>
      <c r="EQ224" s="637"/>
      <c r="ER224" s="637"/>
      <c r="ES224" s="637"/>
      <c r="ET224" s="637"/>
      <c r="EU224" s="637"/>
      <c r="EV224" s="637"/>
      <c r="EW224" s="637"/>
      <c r="EX224" s="637"/>
      <c r="EY224" s="637"/>
      <c r="EZ224" s="637"/>
      <c r="FA224" s="637"/>
      <c r="FB224" s="637"/>
      <c r="FC224" s="637"/>
      <c r="FD224" s="637"/>
      <c r="FE224" s="637"/>
      <c r="FF224" s="637"/>
      <c r="FG224" s="637"/>
      <c r="FH224" s="637"/>
      <c r="FI224" s="637"/>
      <c r="FJ224" s="637"/>
      <c r="FK224" s="637"/>
      <c r="FL224" s="637"/>
      <c r="FM224" s="637"/>
      <c r="FN224" s="637"/>
      <c r="FO224" s="637"/>
      <c r="FP224" s="637"/>
      <c r="FQ224" s="637"/>
      <c r="FR224" s="637"/>
      <c r="FS224" s="637"/>
      <c r="FT224" s="637"/>
      <c r="FU224" s="637"/>
      <c r="FV224" s="637"/>
      <c r="FW224" s="637"/>
      <c r="FX224" s="637"/>
      <c r="FY224" s="637"/>
      <c r="FZ224" s="637"/>
      <c r="GA224" s="637"/>
      <c r="GB224" s="637"/>
      <c r="GC224" s="637"/>
      <c r="GD224" s="637"/>
      <c r="GE224" s="637"/>
      <c r="GF224" s="637"/>
      <c r="GG224" s="637"/>
      <c r="GH224" s="637"/>
      <c r="GI224" s="637"/>
      <c r="GJ224" s="637"/>
      <c r="GK224" s="637"/>
      <c r="GL224" s="637"/>
      <c r="GM224" s="637"/>
      <c r="GN224" s="637"/>
      <c r="GO224" s="637"/>
      <c r="GP224" s="637"/>
      <c r="GQ224" s="637"/>
      <c r="GR224" s="637"/>
      <c r="GS224" s="637"/>
      <c r="GT224" s="637"/>
      <c r="GU224" s="637"/>
      <c r="GV224" s="637"/>
      <c r="GW224" s="637"/>
      <c r="GX224" s="637"/>
      <c r="GY224" s="637"/>
      <c r="GZ224" s="637"/>
      <c r="HA224" s="637"/>
      <c r="HB224" s="637"/>
      <c r="HC224" s="637"/>
      <c r="HD224" s="637"/>
      <c r="HE224" s="637"/>
      <c r="HF224" s="637"/>
      <c r="HG224" s="637"/>
      <c r="HH224" s="637"/>
      <c r="HI224" s="637"/>
      <c r="HJ224" s="637"/>
      <c r="HK224" s="637"/>
      <c r="HL224" s="637"/>
      <c r="HM224" s="637"/>
      <c r="HN224" s="637"/>
      <c r="HO224" s="637"/>
      <c r="HP224" s="637"/>
      <c r="HQ224" s="637"/>
      <c r="HR224" s="637"/>
      <c r="HS224" s="637"/>
      <c r="HT224" s="637"/>
      <c r="HU224" s="637"/>
      <c r="HV224" s="637"/>
      <c r="HW224" s="637"/>
      <c r="HX224" s="637"/>
      <c r="HY224" s="637"/>
      <c r="HZ224" s="637"/>
      <c r="IA224" s="637"/>
      <c r="IB224" s="637"/>
      <c r="IC224" s="637"/>
      <c r="ID224" s="637"/>
      <c r="IE224" s="637"/>
      <c r="IF224" s="637"/>
      <c r="IG224" s="637"/>
      <c r="IH224" s="637"/>
      <c r="II224" s="637"/>
      <c r="IJ224" s="637"/>
      <c r="IK224" s="637"/>
      <c r="IL224" s="637"/>
      <c r="IM224" s="637"/>
      <c r="IN224" s="637"/>
      <c r="IO224" s="637"/>
      <c r="IP224" s="637"/>
      <c r="IQ224" s="637"/>
      <c r="IR224" s="637"/>
      <c r="IS224" s="637"/>
      <c r="IT224" s="637"/>
      <c r="IU224" s="637"/>
      <c r="IV224" s="637"/>
    </row>
    <row r="225" spans="1:256" s="638" customFormat="1" ht="18.75" customHeight="1">
      <c r="A225" s="532"/>
      <c r="B225" s="493"/>
      <c r="C225" s="493" t="s">
        <v>700</v>
      </c>
      <c r="D225" s="632"/>
      <c r="E225" s="632"/>
      <c r="F225" s="632"/>
      <c r="G225" s="632"/>
      <c r="H225" s="632"/>
      <c r="I225" s="628"/>
      <c r="J225" s="632"/>
      <c r="K225" s="632"/>
      <c r="L225" s="632"/>
      <c r="M225" s="634"/>
      <c r="N225" s="632"/>
      <c r="O225" s="632"/>
      <c r="P225" s="1183"/>
      <c r="Q225" s="636"/>
      <c r="R225" s="637"/>
      <c r="S225" s="637"/>
      <c r="T225" s="637"/>
      <c r="U225" s="637"/>
      <c r="V225" s="637"/>
      <c r="W225" s="637"/>
      <c r="X225" s="637"/>
      <c r="Y225" s="637"/>
      <c r="Z225" s="637"/>
      <c r="AA225" s="637"/>
      <c r="AB225" s="637"/>
      <c r="AC225" s="637"/>
      <c r="AD225" s="637"/>
      <c r="AE225" s="637"/>
      <c r="AF225" s="637"/>
      <c r="AG225" s="637"/>
      <c r="AH225" s="637"/>
      <c r="AI225" s="637"/>
      <c r="AJ225" s="637"/>
      <c r="AK225" s="637"/>
      <c r="AL225" s="637"/>
      <c r="AM225" s="637"/>
      <c r="AN225" s="637"/>
      <c r="AO225" s="637"/>
      <c r="AP225" s="637"/>
      <c r="AQ225" s="637"/>
      <c r="AR225" s="637"/>
      <c r="AS225" s="637"/>
      <c r="AT225" s="637"/>
      <c r="AU225" s="637"/>
      <c r="AV225" s="637"/>
      <c r="AW225" s="637"/>
      <c r="AX225" s="637"/>
      <c r="AY225" s="637"/>
      <c r="AZ225" s="637"/>
      <c r="BA225" s="637"/>
      <c r="BB225" s="637"/>
      <c r="BC225" s="637"/>
      <c r="BD225" s="637"/>
      <c r="BE225" s="637"/>
      <c r="BF225" s="637"/>
      <c r="BG225" s="637"/>
      <c r="BH225" s="637"/>
      <c r="BI225" s="637"/>
      <c r="BJ225" s="637"/>
      <c r="BK225" s="637"/>
      <c r="BL225" s="637"/>
      <c r="BM225" s="637"/>
      <c r="BN225" s="637"/>
      <c r="BO225" s="637"/>
      <c r="BP225" s="637"/>
      <c r="BQ225" s="637"/>
      <c r="BR225" s="637"/>
      <c r="BS225" s="637"/>
      <c r="BT225" s="637"/>
      <c r="BU225" s="637"/>
      <c r="BV225" s="637"/>
      <c r="BW225" s="637"/>
      <c r="BX225" s="637"/>
      <c r="BY225" s="637"/>
      <c r="BZ225" s="637"/>
      <c r="CA225" s="637"/>
      <c r="CB225" s="637"/>
      <c r="CC225" s="637"/>
      <c r="CD225" s="637"/>
      <c r="CE225" s="637"/>
      <c r="CF225" s="637"/>
      <c r="CG225" s="637"/>
      <c r="CH225" s="637"/>
      <c r="CI225" s="637"/>
      <c r="CJ225" s="637"/>
      <c r="CK225" s="637"/>
      <c r="CL225" s="637"/>
      <c r="CM225" s="637"/>
      <c r="CN225" s="637"/>
      <c r="CO225" s="637"/>
      <c r="CP225" s="637"/>
      <c r="CQ225" s="637"/>
      <c r="CR225" s="637"/>
      <c r="CS225" s="637"/>
      <c r="CT225" s="637"/>
      <c r="CU225" s="637"/>
      <c r="CV225" s="637"/>
      <c r="CW225" s="637"/>
      <c r="CX225" s="637"/>
      <c r="CY225" s="637"/>
      <c r="CZ225" s="637"/>
      <c r="DA225" s="637"/>
      <c r="DB225" s="637"/>
      <c r="DC225" s="637"/>
      <c r="DD225" s="637"/>
      <c r="DE225" s="637"/>
      <c r="DF225" s="637"/>
      <c r="DG225" s="637"/>
      <c r="DH225" s="637"/>
      <c r="DI225" s="637"/>
      <c r="DJ225" s="637"/>
      <c r="DK225" s="637"/>
      <c r="DL225" s="637"/>
      <c r="DM225" s="637"/>
      <c r="DN225" s="637"/>
      <c r="DO225" s="637"/>
      <c r="DP225" s="637"/>
      <c r="DQ225" s="637"/>
      <c r="DR225" s="637"/>
      <c r="DS225" s="637"/>
      <c r="DT225" s="637"/>
      <c r="DU225" s="637"/>
      <c r="DV225" s="637"/>
      <c r="DW225" s="637"/>
      <c r="DX225" s="637"/>
      <c r="DY225" s="637"/>
      <c r="DZ225" s="637"/>
      <c r="EA225" s="637"/>
      <c r="EB225" s="637"/>
      <c r="EC225" s="637"/>
      <c r="ED225" s="637"/>
      <c r="EE225" s="637"/>
      <c r="EF225" s="637"/>
      <c r="EG225" s="637"/>
      <c r="EH225" s="637"/>
      <c r="EI225" s="637"/>
      <c r="EJ225" s="637"/>
      <c r="EK225" s="637"/>
      <c r="EL225" s="637"/>
      <c r="EM225" s="637"/>
      <c r="EN225" s="637"/>
      <c r="EO225" s="637"/>
      <c r="EP225" s="637"/>
      <c r="EQ225" s="637"/>
      <c r="ER225" s="637"/>
      <c r="ES225" s="637"/>
      <c r="ET225" s="637"/>
      <c r="EU225" s="637"/>
      <c r="EV225" s="637"/>
      <c r="EW225" s="637"/>
      <c r="EX225" s="637"/>
      <c r="EY225" s="637"/>
      <c r="EZ225" s="637"/>
      <c r="FA225" s="637"/>
      <c r="FB225" s="637"/>
      <c r="FC225" s="637"/>
      <c r="FD225" s="637"/>
      <c r="FE225" s="637"/>
      <c r="FF225" s="637"/>
      <c r="FG225" s="637"/>
      <c r="FH225" s="637"/>
      <c r="FI225" s="637"/>
      <c r="FJ225" s="637"/>
      <c r="FK225" s="637"/>
      <c r="FL225" s="637"/>
      <c r="FM225" s="637"/>
      <c r="FN225" s="637"/>
      <c r="FO225" s="637"/>
      <c r="FP225" s="637"/>
      <c r="FQ225" s="637"/>
      <c r="FR225" s="637"/>
      <c r="FS225" s="637"/>
      <c r="FT225" s="637"/>
      <c r="FU225" s="637"/>
      <c r="FV225" s="637"/>
      <c r="FW225" s="637"/>
      <c r="FX225" s="637"/>
      <c r="FY225" s="637"/>
      <c r="FZ225" s="637"/>
      <c r="GA225" s="637"/>
      <c r="GB225" s="637"/>
      <c r="GC225" s="637"/>
      <c r="GD225" s="637"/>
      <c r="GE225" s="637"/>
      <c r="GF225" s="637"/>
      <c r="GG225" s="637"/>
      <c r="GH225" s="637"/>
      <c r="GI225" s="637"/>
      <c r="GJ225" s="637"/>
      <c r="GK225" s="637"/>
      <c r="GL225" s="637"/>
      <c r="GM225" s="637"/>
      <c r="GN225" s="637"/>
      <c r="GO225" s="637"/>
      <c r="GP225" s="637"/>
      <c r="GQ225" s="637"/>
      <c r="GR225" s="637"/>
      <c r="GS225" s="637"/>
      <c r="GT225" s="637"/>
      <c r="GU225" s="637"/>
      <c r="GV225" s="637"/>
      <c r="GW225" s="637"/>
      <c r="GX225" s="637"/>
      <c r="GY225" s="637"/>
      <c r="GZ225" s="637"/>
      <c r="HA225" s="637"/>
      <c r="HB225" s="637"/>
      <c r="HC225" s="637"/>
      <c r="HD225" s="637"/>
      <c r="HE225" s="637"/>
      <c r="HF225" s="637"/>
      <c r="HG225" s="637"/>
      <c r="HH225" s="637"/>
      <c r="HI225" s="637"/>
      <c r="HJ225" s="637"/>
      <c r="HK225" s="637"/>
      <c r="HL225" s="637"/>
      <c r="HM225" s="637"/>
      <c r="HN225" s="637"/>
      <c r="HO225" s="637"/>
      <c r="HP225" s="637"/>
      <c r="HQ225" s="637"/>
      <c r="HR225" s="637"/>
      <c r="HS225" s="637"/>
      <c r="HT225" s="637"/>
      <c r="HU225" s="637"/>
      <c r="HV225" s="637"/>
      <c r="HW225" s="637"/>
      <c r="HX225" s="637"/>
      <c r="HY225" s="637"/>
      <c r="HZ225" s="637"/>
      <c r="IA225" s="637"/>
      <c r="IB225" s="637"/>
      <c r="IC225" s="637"/>
      <c r="ID225" s="637"/>
      <c r="IE225" s="637"/>
      <c r="IF225" s="637"/>
      <c r="IG225" s="637"/>
      <c r="IH225" s="637"/>
      <c r="II225" s="637"/>
      <c r="IJ225" s="637"/>
      <c r="IK225" s="637"/>
      <c r="IL225" s="637"/>
      <c r="IM225" s="637"/>
      <c r="IN225" s="637"/>
      <c r="IO225" s="637"/>
      <c r="IP225" s="637"/>
      <c r="IQ225" s="637"/>
      <c r="IR225" s="637"/>
      <c r="IS225" s="637"/>
      <c r="IT225" s="637"/>
      <c r="IU225" s="637"/>
      <c r="IV225" s="637"/>
    </row>
    <row r="226" spans="1:256" s="638" customFormat="1" ht="18.75" customHeight="1">
      <c r="A226" s="532"/>
      <c r="B226" s="493"/>
      <c r="C226" s="493" t="s">
        <v>701</v>
      </c>
      <c r="D226" s="632"/>
      <c r="E226" s="632"/>
      <c r="F226" s="632"/>
      <c r="G226" s="632"/>
      <c r="H226" s="632"/>
      <c r="I226" s="628"/>
      <c r="J226" s="632"/>
      <c r="K226" s="632"/>
      <c r="L226" s="632"/>
      <c r="M226" s="634"/>
      <c r="N226" s="632"/>
      <c r="O226" s="632"/>
      <c r="P226" s="1183"/>
      <c r="Q226" s="636"/>
      <c r="R226" s="637"/>
      <c r="S226" s="637"/>
      <c r="T226" s="637"/>
      <c r="U226" s="637"/>
      <c r="V226" s="637"/>
      <c r="W226" s="637"/>
      <c r="X226" s="637"/>
      <c r="Y226" s="637"/>
      <c r="Z226" s="637"/>
      <c r="AA226" s="637"/>
      <c r="AB226" s="637"/>
      <c r="AC226" s="637"/>
      <c r="AD226" s="637"/>
      <c r="AE226" s="637"/>
      <c r="AF226" s="637"/>
      <c r="AG226" s="637"/>
      <c r="AH226" s="637"/>
      <c r="AI226" s="637"/>
      <c r="AJ226" s="637"/>
      <c r="AK226" s="637"/>
      <c r="AL226" s="637"/>
      <c r="AM226" s="637"/>
      <c r="AN226" s="637"/>
      <c r="AO226" s="637"/>
      <c r="AP226" s="637"/>
      <c r="AQ226" s="637"/>
      <c r="AR226" s="637"/>
      <c r="AS226" s="637"/>
      <c r="AT226" s="637"/>
      <c r="AU226" s="637"/>
      <c r="AV226" s="637"/>
      <c r="AW226" s="637"/>
      <c r="AX226" s="637"/>
      <c r="AY226" s="637"/>
      <c r="AZ226" s="637"/>
      <c r="BA226" s="637"/>
      <c r="BB226" s="637"/>
      <c r="BC226" s="637"/>
      <c r="BD226" s="637"/>
      <c r="BE226" s="637"/>
      <c r="BF226" s="637"/>
      <c r="BG226" s="637"/>
      <c r="BH226" s="637"/>
      <c r="BI226" s="637"/>
      <c r="BJ226" s="637"/>
      <c r="BK226" s="637"/>
      <c r="BL226" s="637"/>
      <c r="BM226" s="637"/>
      <c r="BN226" s="637"/>
      <c r="BO226" s="637"/>
      <c r="BP226" s="637"/>
      <c r="BQ226" s="637"/>
      <c r="BR226" s="637"/>
      <c r="BS226" s="637"/>
      <c r="BT226" s="637"/>
      <c r="BU226" s="637"/>
      <c r="BV226" s="637"/>
      <c r="BW226" s="637"/>
      <c r="BX226" s="637"/>
      <c r="BY226" s="637"/>
      <c r="BZ226" s="637"/>
      <c r="CA226" s="637"/>
      <c r="CB226" s="637"/>
      <c r="CC226" s="637"/>
      <c r="CD226" s="637"/>
      <c r="CE226" s="637"/>
      <c r="CF226" s="637"/>
      <c r="CG226" s="637"/>
      <c r="CH226" s="637"/>
      <c r="CI226" s="637"/>
      <c r="CJ226" s="637"/>
      <c r="CK226" s="637"/>
      <c r="CL226" s="637"/>
      <c r="CM226" s="637"/>
      <c r="CN226" s="637"/>
      <c r="CO226" s="637"/>
      <c r="CP226" s="637"/>
      <c r="CQ226" s="637"/>
      <c r="CR226" s="637"/>
      <c r="CS226" s="637"/>
      <c r="CT226" s="637"/>
      <c r="CU226" s="637"/>
      <c r="CV226" s="637"/>
      <c r="CW226" s="637"/>
      <c r="CX226" s="637"/>
      <c r="CY226" s="637"/>
      <c r="CZ226" s="637"/>
      <c r="DA226" s="637"/>
      <c r="DB226" s="637"/>
      <c r="DC226" s="637"/>
      <c r="DD226" s="637"/>
      <c r="DE226" s="637"/>
      <c r="DF226" s="637"/>
      <c r="DG226" s="637"/>
      <c r="DH226" s="637"/>
      <c r="DI226" s="637"/>
      <c r="DJ226" s="637"/>
      <c r="DK226" s="637"/>
      <c r="DL226" s="637"/>
      <c r="DM226" s="637"/>
      <c r="DN226" s="637"/>
      <c r="DO226" s="637"/>
      <c r="DP226" s="637"/>
      <c r="DQ226" s="637"/>
      <c r="DR226" s="637"/>
      <c r="DS226" s="637"/>
      <c r="DT226" s="637"/>
      <c r="DU226" s="637"/>
      <c r="DV226" s="637"/>
      <c r="DW226" s="637"/>
      <c r="DX226" s="637"/>
      <c r="DY226" s="637"/>
      <c r="DZ226" s="637"/>
      <c r="EA226" s="637"/>
      <c r="EB226" s="637"/>
      <c r="EC226" s="637"/>
      <c r="ED226" s="637"/>
      <c r="EE226" s="637"/>
      <c r="EF226" s="637"/>
      <c r="EG226" s="637"/>
      <c r="EH226" s="637"/>
      <c r="EI226" s="637"/>
      <c r="EJ226" s="637"/>
      <c r="EK226" s="637"/>
      <c r="EL226" s="637"/>
      <c r="EM226" s="637"/>
      <c r="EN226" s="637"/>
      <c r="EO226" s="637"/>
      <c r="EP226" s="637"/>
      <c r="EQ226" s="637"/>
      <c r="ER226" s="637"/>
      <c r="ES226" s="637"/>
      <c r="ET226" s="637"/>
      <c r="EU226" s="637"/>
      <c r="EV226" s="637"/>
      <c r="EW226" s="637"/>
      <c r="EX226" s="637"/>
      <c r="EY226" s="637"/>
      <c r="EZ226" s="637"/>
      <c r="FA226" s="637"/>
      <c r="FB226" s="637"/>
      <c r="FC226" s="637"/>
      <c r="FD226" s="637"/>
      <c r="FE226" s="637"/>
      <c r="FF226" s="637"/>
      <c r="FG226" s="637"/>
      <c r="FH226" s="637"/>
      <c r="FI226" s="637"/>
      <c r="FJ226" s="637"/>
      <c r="FK226" s="637"/>
      <c r="FL226" s="637"/>
      <c r="FM226" s="637"/>
      <c r="FN226" s="637"/>
      <c r="FO226" s="637"/>
      <c r="FP226" s="637"/>
      <c r="FQ226" s="637"/>
      <c r="FR226" s="637"/>
      <c r="FS226" s="637"/>
      <c r="FT226" s="637"/>
      <c r="FU226" s="637"/>
      <c r="FV226" s="637"/>
      <c r="FW226" s="637"/>
      <c r="FX226" s="637"/>
      <c r="FY226" s="637"/>
      <c r="FZ226" s="637"/>
      <c r="GA226" s="637"/>
      <c r="GB226" s="637"/>
      <c r="GC226" s="637"/>
      <c r="GD226" s="637"/>
      <c r="GE226" s="637"/>
      <c r="GF226" s="637"/>
      <c r="GG226" s="637"/>
      <c r="GH226" s="637"/>
      <c r="GI226" s="637"/>
      <c r="GJ226" s="637"/>
      <c r="GK226" s="637"/>
      <c r="GL226" s="637"/>
      <c r="GM226" s="637"/>
      <c r="GN226" s="637"/>
      <c r="GO226" s="637"/>
      <c r="GP226" s="637"/>
      <c r="GQ226" s="637"/>
      <c r="GR226" s="637"/>
      <c r="GS226" s="637"/>
      <c r="GT226" s="637"/>
      <c r="GU226" s="637"/>
      <c r="GV226" s="637"/>
      <c r="GW226" s="637"/>
      <c r="GX226" s="637"/>
      <c r="GY226" s="637"/>
      <c r="GZ226" s="637"/>
      <c r="HA226" s="637"/>
      <c r="HB226" s="637"/>
      <c r="HC226" s="637"/>
      <c r="HD226" s="637"/>
      <c r="HE226" s="637"/>
      <c r="HF226" s="637"/>
      <c r="HG226" s="637"/>
      <c r="HH226" s="637"/>
      <c r="HI226" s="637"/>
      <c r="HJ226" s="637"/>
      <c r="HK226" s="637"/>
      <c r="HL226" s="637"/>
      <c r="HM226" s="637"/>
      <c r="HN226" s="637"/>
      <c r="HO226" s="637"/>
      <c r="HP226" s="637"/>
      <c r="HQ226" s="637"/>
      <c r="HR226" s="637"/>
      <c r="HS226" s="637"/>
      <c r="HT226" s="637"/>
      <c r="HU226" s="637"/>
      <c r="HV226" s="637"/>
      <c r="HW226" s="637"/>
      <c r="HX226" s="637"/>
      <c r="HY226" s="637"/>
      <c r="HZ226" s="637"/>
      <c r="IA226" s="637"/>
      <c r="IB226" s="637"/>
      <c r="IC226" s="637"/>
      <c r="ID226" s="637"/>
      <c r="IE226" s="637"/>
      <c r="IF226" s="637"/>
      <c r="IG226" s="637"/>
      <c r="IH226" s="637"/>
      <c r="II226" s="637"/>
      <c r="IJ226" s="637"/>
      <c r="IK226" s="637"/>
      <c r="IL226" s="637"/>
      <c r="IM226" s="637"/>
      <c r="IN226" s="637"/>
      <c r="IO226" s="637"/>
      <c r="IP226" s="637"/>
      <c r="IQ226" s="637"/>
      <c r="IR226" s="637"/>
      <c r="IS226" s="637"/>
      <c r="IT226" s="637"/>
      <c r="IU226" s="637"/>
      <c r="IV226" s="637"/>
    </row>
    <row r="227" spans="1:256" s="638" customFormat="1" ht="18.75" customHeight="1">
      <c r="A227" s="532"/>
      <c r="B227" s="493"/>
      <c r="C227" s="1185" t="s">
        <v>702</v>
      </c>
      <c r="D227" s="632"/>
      <c r="E227" s="632"/>
      <c r="F227" s="632"/>
      <c r="G227" s="632"/>
      <c r="H227" s="632"/>
      <c r="I227" s="628"/>
      <c r="J227" s="632"/>
      <c r="K227" s="632"/>
      <c r="L227" s="632"/>
      <c r="M227" s="634"/>
      <c r="N227" s="632"/>
      <c r="O227" s="632"/>
      <c r="P227" s="1183"/>
      <c r="Q227" s="636"/>
      <c r="R227" s="637"/>
      <c r="S227" s="637"/>
      <c r="T227" s="637"/>
      <c r="U227" s="637"/>
      <c r="V227" s="637"/>
      <c r="W227" s="637"/>
      <c r="X227" s="637"/>
      <c r="Y227" s="637"/>
      <c r="Z227" s="637"/>
      <c r="AA227" s="637"/>
      <c r="AB227" s="637"/>
      <c r="AC227" s="637"/>
      <c r="AD227" s="637"/>
      <c r="AE227" s="637"/>
      <c r="AF227" s="637"/>
      <c r="AG227" s="637"/>
      <c r="AH227" s="637"/>
      <c r="AI227" s="637"/>
      <c r="AJ227" s="637"/>
      <c r="AK227" s="637"/>
      <c r="AL227" s="637"/>
      <c r="AM227" s="637"/>
      <c r="AN227" s="637"/>
      <c r="AO227" s="637"/>
      <c r="AP227" s="637"/>
      <c r="AQ227" s="637"/>
      <c r="AR227" s="637"/>
      <c r="AS227" s="637"/>
      <c r="AT227" s="637"/>
      <c r="AU227" s="637"/>
      <c r="AV227" s="637"/>
      <c r="AW227" s="637"/>
      <c r="AX227" s="637"/>
      <c r="AY227" s="637"/>
      <c r="AZ227" s="637"/>
      <c r="BA227" s="637"/>
      <c r="BB227" s="637"/>
      <c r="BC227" s="637"/>
      <c r="BD227" s="637"/>
      <c r="BE227" s="637"/>
      <c r="BF227" s="637"/>
      <c r="BG227" s="637"/>
      <c r="BH227" s="637"/>
      <c r="BI227" s="637"/>
      <c r="BJ227" s="637"/>
      <c r="BK227" s="637"/>
      <c r="BL227" s="637"/>
      <c r="BM227" s="637"/>
      <c r="BN227" s="637"/>
      <c r="BO227" s="637"/>
      <c r="BP227" s="637"/>
      <c r="BQ227" s="637"/>
      <c r="BR227" s="637"/>
      <c r="BS227" s="637"/>
      <c r="BT227" s="637"/>
      <c r="BU227" s="637"/>
      <c r="BV227" s="637"/>
      <c r="BW227" s="637"/>
      <c r="BX227" s="637"/>
      <c r="BY227" s="637"/>
      <c r="BZ227" s="637"/>
      <c r="CA227" s="637"/>
      <c r="CB227" s="637"/>
      <c r="CC227" s="637"/>
      <c r="CD227" s="637"/>
      <c r="CE227" s="637"/>
      <c r="CF227" s="637"/>
      <c r="CG227" s="637"/>
      <c r="CH227" s="637"/>
      <c r="CI227" s="637"/>
      <c r="CJ227" s="637"/>
      <c r="CK227" s="637"/>
      <c r="CL227" s="637"/>
      <c r="CM227" s="637"/>
      <c r="CN227" s="637"/>
      <c r="CO227" s="637"/>
      <c r="CP227" s="637"/>
      <c r="CQ227" s="637"/>
      <c r="CR227" s="637"/>
      <c r="CS227" s="637"/>
      <c r="CT227" s="637"/>
      <c r="CU227" s="637"/>
      <c r="CV227" s="637"/>
      <c r="CW227" s="637"/>
      <c r="CX227" s="637"/>
      <c r="CY227" s="637"/>
      <c r="CZ227" s="637"/>
      <c r="DA227" s="637"/>
      <c r="DB227" s="637"/>
      <c r="DC227" s="637"/>
      <c r="DD227" s="637"/>
      <c r="DE227" s="637"/>
      <c r="DF227" s="637"/>
      <c r="DG227" s="637"/>
      <c r="DH227" s="637"/>
      <c r="DI227" s="637"/>
      <c r="DJ227" s="637"/>
      <c r="DK227" s="637"/>
      <c r="DL227" s="637"/>
      <c r="DM227" s="637"/>
      <c r="DN227" s="637"/>
      <c r="DO227" s="637"/>
      <c r="DP227" s="637"/>
      <c r="DQ227" s="637"/>
      <c r="DR227" s="637"/>
      <c r="DS227" s="637"/>
      <c r="DT227" s="637"/>
      <c r="DU227" s="637"/>
      <c r="DV227" s="637"/>
      <c r="DW227" s="637"/>
      <c r="DX227" s="637"/>
      <c r="DY227" s="637"/>
      <c r="DZ227" s="637"/>
      <c r="EA227" s="637"/>
      <c r="EB227" s="637"/>
      <c r="EC227" s="637"/>
      <c r="ED227" s="637"/>
      <c r="EE227" s="637"/>
      <c r="EF227" s="637"/>
      <c r="EG227" s="637"/>
      <c r="EH227" s="637"/>
      <c r="EI227" s="637"/>
      <c r="EJ227" s="637"/>
      <c r="EK227" s="637"/>
      <c r="EL227" s="637"/>
      <c r="EM227" s="637"/>
      <c r="EN227" s="637"/>
      <c r="EO227" s="637"/>
      <c r="EP227" s="637"/>
      <c r="EQ227" s="637"/>
      <c r="ER227" s="637"/>
      <c r="ES227" s="637"/>
      <c r="ET227" s="637"/>
      <c r="EU227" s="637"/>
      <c r="EV227" s="637"/>
      <c r="EW227" s="637"/>
      <c r="EX227" s="637"/>
      <c r="EY227" s="637"/>
      <c r="EZ227" s="637"/>
      <c r="FA227" s="637"/>
      <c r="FB227" s="637"/>
      <c r="FC227" s="637"/>
      <c r="FD227" s="637"/>
      <c r="FE227" s="637"/>
      <c r="FF227" s="637"/>
      <c r="FG227" s="637"/>
      <c r="FH227" s="637"/>
      <c r="FI227" s="637"/>
      <c r="FJ227" s="637"/>
      <c r="FK227" s="637"/>
      <c r="FL227" s="637"/>
      <c r="FM227" s="637"/>
      <c r="FN227" s="637"/>
      <c r="FO227" s="637"/>
      <c r="FP227" s="637"/>
      <c r="FQ227" s="637"/>
      <c r="FR227" s="637"/>
      <c r="FS227" s="637"/>
      <c r="FT227" s="637"/>
      <c r="FU227" s="637"/>
      <c r="FV227" s="637"/>
      <c r="FW227" s="637"/>
      <c r="FX227" s="637"/>
      <c r="FY227" s="637"/>
      <c r="FZ227" s="637"/>
      <c r="GA227" s="637"/>
      <c r="GB227" s="637"/>
      <c r="GC227" s="637"/>
      <c r="GD227" s="637"/>
      <c r="GE227" s="637"/>
      <c r="GF227" s="637"/>
      <c r="GG227" s="637"/>
      <c r="GH227" s="637"/>
      <c r="GI227" s="637"/>
      <c r="GJ227" s="637"/>
      <c r="GK227" s="637"/>
      <c r="GL227" s="637"/>
      <c r="GM227" s="637"/>
      <c r="GN227" s="637"/>
      <c r="GO227" s="637"/>
      <c r="GP227" s="637"/>
      <c r="GQ227" s="637"/>
      <c r="GR227" s="637"/>
      <c r="GS227" s="637"/>
      <c r="GT227" s="637"/>
      <c r="GU227" s="637"/>
      <c r="GV227" s="637"/>
      <c r="GW227" s="637"/>
      <c r="GX227" s="637"/>
      <c r="GY227" s="637"/>
      <c r="GZ227" s="637"/>
      <c r="HA227" s="637"/>
      <c r="HB227" s="637"/>
      <c r="HC227" s="637"/>
      <c r="HD227" s="637"/>
      <c r="HE227" s="637"/>
      <c r="HF227" s="637"/>
      <c r="HG227" s="637"/>
      <c r="HH227" s="637"/>
      <c r="HI227" s="637"/>
      <c r="HJ227" s="637"/>
      <c r="HK227" s="637"/>
      <c r="HL227" s="637"/>
      <c r="HM227" s="637"/>
      <c r="HN227" s="637"/>
      <c r="HO227" s="637"/>
      <c r="HP227" s="637"/>
      <c r="HQ227" s="637"/>
      <c r="HR227" s="637"/>
      <c r="HS227" s="637"/>
      <c r="HT227" s="637"/>
      <c r="HU227" s="637"/>
      <c r="HV227" s="637"/>
      <c r="HW227" s="637"/>
      <c r="HX227" s="637"/>
      <c r="HY227" s="637"/>
      <c r="HZ227" s="637"/>
      <c r="IA227" s="637"/>
      <c r="IB227" s="637"/>
      <c r="IC227" s="637"/>
      <c r="ID227" s="637"/>
      <c r="IE227" s="637"/>
      <c r="IF227" s="637"/>
      <c r="IG227" s="637"/>
      <c r="IH227" s="637"/>
      <c r="II227" s="637"/>
      <c r="IJ227" s="637"/>
      <c r="IK227" s="637"/>
      <c r="IL227" s="637"/>
      <c r="IM227" s="637"/>
      <c r="IN227" s="637"/>
      <c r="IO227" s="637"/>
      <c r="IP227" s="637"/>
      <c r="IQ227" s="637"/>
      <c r="IR227" s="637"/>
      <c r="IS227" s="637"/>
      <c r="IT227" s="637"/>
      <c r="IU227" s="637"/>
      <c r="IV227" s="637"/>
    </row>
    <row r="228" spans="1:256" s="638" customFormat="1" ht="18.75" customHeight="1" hidden="1">
      <c r="A228" s="532"/>
      <c r="B228" s="493"/>
      <c r="C228" s="1180"/>
      <c r="D228" s="632"/>
      <c r="E228" s="632"/>
      <c r="F228" s="632"/>
      <c r="G228" s="632"/>
      <c r="H228" s="632"/>
      <c r="I228" s="628"/>
      <c r="J228" s="632"/>
      <c r="K228" s="632"/>
      <c r="L228" s="632"/>
      <c r="M228" s="634"/>
      <c r="N228" s="632"/>
      <c r="O228" s="632"/>
      <c r="P228" s="1183"/>
      <c r="Q228" s="636"/>
      <c r="R228" s="637"/>
      <c r="S228" s="637"/>
      <c r="T228" s="637"/>
      <c r="U228" s="637"/>
      <c r="V228" s="637"/>
      <c r="W228" s="637"/>
      <c r="X228" s="637"/>
      <c r="Y228" s="637"/>
      <c r="Z228" s="637"/>
      <c r="AA228" s="637"/>
      <c r="AB228" s="637"/>
      <c r="AC228" s="637"/>
      <c r="AD228" s="637"/>
      <c r="AE228" s="637"/>
      <c r="AF228" s="637"/>
      <c r="AG228" s="637"/>
      <c r="AH228" s="637"/>
      <c r="AI228" s="637"/>
      <c r="AJ228" s="637"/>
      <c r="AK228" s="637"/>
      <c r="AL228" s="637"/>
      <c r="AM228" s="637"/>
      <c r="AN228" s="637"/>
      <c r="AO228" s="637"/>
      <c r="AP228" s="637"/>
      <c r="AQ228" s="637"/>
      <c r="AR228" s="637"/>
      <c r="AS228" s="637"/>
      <c r="AT228" s="637"/>
      <c r="AU228" s="637"/>
      <c r="AV228" s="637"/>
      <c r="AW228" s="637"/>
      <c r="AX228" s="637"/>
      <c r="AY228" s="637"/>
      <c r="AZ228" s="637"/>
      <c r="BA228" s="637"/>
      <c r="BB228" s="637"/>
      <c r="BC228" s="637"/>
      <c r="BD228" s="637"/>
      <c r="BE228" s="637"/>
      <c r="BF228" s="637"/>
      <c r="BG228" s="637"/>
      <c r="BH228" s="637"/>
      <c r="BI228" s="637"/>
      <c r="BJ228" s="637"/>
      <c r="BK228" s="637"/>
      <c r="BL228" s="637"/>
      <c r="BM228" s="637"/>
      <c r="BN228" s="637"/>
      <c r="BO228" s="637"/>
      <c r="BP228" s="637"/>
      <c r="BQ228" s="637"/>
      <c r="BR228" s="637"/>
      <c r="BS228" s="637"/>
      <c r="BT228" s="637"/>
      <c r="BU228" s="637"/>
      <c r="BV228" s="637"/>
      <c r="BW228" s="637"/>
      <c r="BX228" s="637"/>
      <c r="BY228" s="637"/>
      <c r="BZ228" s="637"/>
      <c r="CA228" s="637"/>
      <c r="CB228" s="637"/>
      <c r="CC228" s="637"/>
      <c r="CD228" s="637"/>
      <c r="CE228" s="637"/>
      <c r="CF228" s="637"/>
      <c r="CG228" s="637"/>
      <c r="CH228" s="637"/>
      <c r="CI228" s="637"/>
      <c r="CJ228" s="637"/>
      <c r="CK228" s="637"/>
      <c r="CL228" s="637"/>
      <c r="CM228" s="637"/>
      <c r="CN228" s="637"/>
      <c r="CO228" s="637"/>
      <c r="CP228" s="637"/>
      <c r="CQ228" s="637"/>
      <c r="CR228" s="637"/>
      <c r="CS228" s="637"/>
      <c r="CT228" s="637"/>
      <c r="CU228" s="637"/>
      <c r="CV228" s="637"/>
      <c r="CW228" s="637"/>
      <c r="CX228" s="637"/>
      <c r="CY228" s="637"/>
      <c r="CZ228" s="637"/>
      <c r="DA228" s="637"/>
      <c r="DB228" s="637"/>
      <c r="DC228" s="637"/>
      <c r="DD228" s="637"/>
      <c r="DE228" s="637"/>
      <c r="DF228" s="637"/>
      <c r="DG228" s="637"/>
      <c r="DH228" s="637"/>
      <c r="DI228" s="637"/>
      <c r="DJ228" s="637"/>
      <c r="DK228" s="637"/>
      <c r="DL228" s="637"/>
      <c r="DM228" s="637"/>
      <c r="DN228" s="637"/>
      <c r="DO228" s="637"/>
      <c r="DP228" s="637"/>
      <c r="DQ228" s="637"/>
      <c r="DR228" s="637"/>
      <c r="DS228" s="637"/>
      <c r="DT228" s="637"/>
      <c r="DU228" s="637"/>
      <c r="DV228" s="637"/>
      <c r="DW228" s="637"/>
      <c r="DX228" s="637"/>
      <c r="DY228" s="637"/>
      <c r="DZ228" s="637"/>
      <c r="EA228" s="637"/>
      <c r="EB228" s="637"/>
      <c r="EC228" s="637"/>
      <c r="ED228" s="637"/>
      <c r="EE228" s="637"/>
      <c r="EF228" s="637"/>
      <c r="EG228" s="637"/>
      <c r="EH228" s="637"/>
      <c r="EI228" s="637"/>
      <c r="EJ228" s="637"/>
      <c r="EK228" s="637"/>
      <c r="EL228" s="637"/>
      <c r="EM228" s="637"/>
      <c r="EN228" s="637"/>
      <c r="EO228" s="637"/>
      <c r="EP228" s="637"/>
      <c r="EQ228" s="637"/>
      <c r="ER228" s="637"/>
      <c r="ES228" s="637"/>
      <c r="ET228" s="637"/>
      <c r="EU228" s="637"/>
      <c r="EV228" s="637"/>
      <c r="EW228" s="637"/>
      <c r="EX228" s="637"/>
      <c r="EY228" s="637"/>
      <c r="EZ228" s="637"/>
      <c r="FA228" s="637"/>
      <c r="FB228" s="637"/>
      <c r="FC228" s="637"/>
      <c r="FD228" s="637"/>
      <c r="FE228" s="637"/>
      <c r="FF228" s="637"/>
      <c r="FG228" s="637"/>
      <c r="FH228" s="637"/>
      <c r="FI228" s="637"/>
      <c r="FJ228" s="637"/>
      <c r="FK228" s="637"/>
      <c r="FL228" s="637"/>
      <c r="FM228" s="637"/>
      <c r="FN228" s="637"/>
      <c r="FO228" s="637"/>
      <c r="FP228" s="637"/>
      <c r="FQ228" s="637"/>
      <c r="FR228" s="637"/>
      <c r="FS228" s="637"/>
      <c r="FT228" s="637"/>
      <c r="FU228" s="637"/>
      <c r="FV228" s="637"/>
      <c r="FW228" s="637"/>
      <c r="FX228" s="637"/>
      <c r="FY228" s="637"/>
      <c r="FZ228" s="637"/>
      <c r="GA228" s="637"/>
      <c r="GB228" s="637"/>
      <c r="GC228" s="637"/>
      <c r="GD228" s="637"/>
      <c r="GE228" s="637"/>
      <c r="GF228" s="637"/>
      <c r="GG228" s="637"/>
      <c r="GH228" s="637"/>
      <c r="GI228" s="637"/>
      <c r="GJ228" s="637"/>
      <c r="GK228" s="637"/>
      <c r="GL228" s="637"/>
      <c r="GM228" s="637"/>
      <c r="GN228" s="637"/>
      <c r="GO228" s="637"/>
      <c r="GP228" s="637"/>
      <c r="GQ228" s="637"/>
      <c r="GR228" s="637"/>
      <c r="GS228" s="637"/>
      <c r="GT228" s="637"/>
      <c r="GU228" s="637"/>
      <c r="GV228" s="637"/>
      <c r="GW228" s="637"/>
      <c r="GX228" s="637"/>
      <c r="GY228" s="637"/>
      <c r="GZ228" s="637"/>
      <c r="HA228" s="637"/>
      <c r="HB228" s="637"/>
      <c r="HC228" s="637"/>
      <c r="HD228" s="637"/>
      <c r="HE228" s="637"/>
      <c r="HF228" s="637"/>
      <c r="HG228" s="637"/>
      <c r="HH228" s="637"/>
      <c r="HI228" s="637"/>
      <c r="HJ228" s="637"/>
      <c r="HK228" s="637"/>
      <c r="HL228" s="637"/>
      <c r="HM228" s="637"/>
      <c r="HN228" s="637"/>
      <c r="HO228" s="637"/>
      <c r="HP228" s="637"/>
      <c r="HQ228" s="637"/>
      <c r="HR228" s="637"/>
      <c r="HS228" s="637"/>
      <c r="HT228" s="637"/>
      <c r="HU228" s="637"/>
      <c r="HV228" s="637"/>
      <c r="HW228" s="637"/>
      <c r="HX228" s="637"/>
      <c r="HY228" s="637"/>
      <c r="HZ228" s="637"/>
      <c r="IA228" s="637"/>
      <c r="IB228" s="637"/>
      <c r="IC228" s="637"/>
      <c r="ID228" s="637"/>
      <c r="IE228" s="637"/>
      <c r="IF228" s="637"/>
      <c r="IG228" s="637"/>
      <c r="IH228" s="637"/>
      <c r="II228" s="637"/>
      <c r="IJ228" s="637"/>
      <c r="IK228" s="637"/>
      <c r="IL228" s="637"/>
      <c r="IM228" s="637"/>
      <c r="IN228" s="637"/>
      <c r="IO228" s="637"/>
      <c r="IP228" s="637"/>
      <c r="IQ228" s="637"/>
      <c r="IR228" s="637"/>
      <c r="IS228" s="637"/>
      <c r="IT228" s="637"/>
      <c r="IU228" s="637"/>
      <c r="IV228" s="637"/>
    </row>
    <row r="229" spans="1:256" s="638" customFormat="1" ht="18.75" customHeight="1" hidden="1">
      <c r="A229" s="532"/>
      <c r="B229" s="493"/>
      <c r="C229" s="1180"/>
      <c r="D229" s="632"/>
      <c r="E229" s="632"/>
      <c r="F229" s="632"/>
      <c r="G229" s="632"/>
      <c r="H229" s="632"/>
      <c r="I229" s="628"/>
      <c r="J229" s="632"/>
      <c r="K229" s="632"/>
      <c r="L229" s="632"/>
      <c r="M229" s="634"/>
      <c r="N229" s="632"/>
      <c r="O229" s="632"/>
      <c r="P229" s="1183"/>
      <c r="Q229" s="636"/>
      <c r="R229" s="637"/>
      <c r="S229" s="637"/>
      <c r="T229" s="637"/>
      <c r="U229" s="637"/>
      <c r="V229" s="637"/>
      <c r="W229" s="637"/>
      <c r="X229" s="637"/>
      <c r="Y229" s="637"/>
      <c r="Z229" s="637"/>
      <c r="AA229" s="637"/>
      <c r="AB229" s="637"/>
      <c r="AC229" s="637"/>
      <c r="AD229" s="637"/>
      <c r="AE229" s="637"/>
      <c r="AF229" s="637"/>
      <c r="AG229" s="637"/>
      <c r="AH229" s="637"/>
      <c r="AI229" s="637"/>
      <c r="AJ229" s="637"/>
      <c r="AK229" s="637"/>
      <c r="AL229" s="637"/>
      <c r="AM229" s="637"/>
      <c r="AN229" s="637"/>
      <c r="AO229" s="637"/>
      <c r="AP229" s="637"/>
      <c r="AQ229" s="637"/>
      <c r="AR229" s="637"/>
      <c r="AS229" s="637"/>
      <c r="AT229" s="637"/>
      <c r="AU229" s="637"/>
      <c r="AV229" s="637"/>
      <c r="AW229" s="637"/>
      <c r="AX229" s="637"/>
      <c r="AY229" s="637"/>
      <c r="AZ229" s="637"/>
      <c r="BA229" s="637"/>
      <c r="BB229" s="637"/>
      <c r="BC229" s="637"/>
      <c r="BD229" s="637"/>
      <c r="BE229" s="637"/>
      <c r="BF229" s="637"/>
      <c r="BG229" s="637"/>
      <c r="BH229" s="637"/>
      <c r="BI229" s="637"/>
      <c r="BJ229" s="637"/>
      <c r="BK229" s="637"/>
      <c r="BL229" s="637"/>
      <c r="BM229" s="637"/>
      <c r="BN229" s="637"/>
      <c r="BO229" s="637"/>
      <c r="BP229" s="637"/>
      <c r="BQ229" s="637"/>
      <c r="BR229" s="637"/>
      <c r="BS229" s="637"/>
      <c r="BT229" s="637"/>
      <c r="BU229" s="637"/>
      <c r="BV229" s="637"/>
      <c r="BW229" s="637"/>
      <c r="BX229" s="637"/>
      <c r="BY229" s="637"/>
      <c r="BZ229" s="637"/>
      <c r="CA229" s="637"/>
      <c r="CB229" s="637"/>
      <c r="CC229" s="637"/>
      <c r="CD229" s="637"/>
      <c r="CE229" s="637"/>
      <c r="CF229" s="637"/>
      <c r="CG229" s="637"/>
      <c r="CH229" s="637"/>
      <c r="CI229" s="637"/>
      <c r="CJ229" s="637"/>
      <c r="CK229" s="637"/>
      <c r="CL229" s="637"/>
      <c r="CM229" s="637"/>
      <c r="CN229" s="637"/>
      <c r="CO229" s="637"/>
      <c r="CP229" s="637"/>
      <c r="CQ229" s="637"/>
      <c r="CR229" s="637"/>
      <c r="CS229" s="637"/>
      <c r="CT229" s="637"/>
      <c r="CU229" s="637"/>
      <c r="CV229" s="637"/>
      <c r="CW229" s="637"/>
      <c r="CX229" s="637"/>
      <c r="CY229" s="637"/>
      <c r="CZ229" s="637"/>
      <c r="DA229" s="637"/>
      <c r="DB229" s="637"/>
      <c r="DC229" s="637"/>
      <c r="DD229" s="637"/>
      <c r="DE229" s="637"/>
      <c r="DF229" s="637"/>
      <c r="DG229" s="637"/>
      <c r="DH229" s="637"/>
      <c r="DI229" s="637"/>
      <c r="DJ229" s="637"/>
      <c r="DK229" s="637"/>
      <c r="DL229" s="637"/>
      <c r="DM229" s="637"/>
      <c r="DN229" s="637"/>
      <c r="DO229" s="637"/>
      <c r="DP229" s="637"/>
      <c r="DQ229" s="637"/>
      <c r="DR229" s="637"/>
      <c r="DS229" s="637"/>
      <c r="DT229" s="637"/>
      <c r="DU229" s="637"/>
      <c r="DV229" s="637"/>
      <c r="DW229" s="637"/>
      <c r="DX229" s="637"/>
      <c r="DY229" s="637"/>
      <c r="DZ229" s="637"/>
      <c r="EA229" s="637"/>
      <c r="EB229" s="637"/>
      <c r="EC229" s="637"/>
      <c r="ED229" s="637"/>
      <c r="EE229" s="637"/>
      <c r="EF229" s="637"/>
      <c r="EG229" s="637"/>
      <c r="EH229" s="637"/>
      <c r="EI229" s="637"/>
      <c r="EJ229" s="637"/>
      <c r="EK229" s="637"/>
      <c r="EL229" s="637"/>
      <c r="EM229" s="637"/>
      <c r="EN229" s="637"/>
      <c r="EO229" s="637"/>
      <c r="EP229" s="637"/>
      <c r="EQ229" s="637"/>
      <c r="ER229" s="637"/>
      <c r="ES229" s="637"/>
      <c r="ET229" s="637"/>
      <c r="EU229" s="637"/>
      <c r="EV229" s="637"/>
      <c r="EW229" s="637"/>
      <c r="EX229" s="637"/>
      <c r="EY229" s="637"/>
      <c r="EZ229" s="637"/>
      <c r="FA229" s="637"/>
      <c r="FB229" s="637"/>
      <c r="FC229" s="637"/>
      <c r="FD229" s="637"/>
      <c r="FE229" s="637"/>
      <c r="FF229" s="637"/>
      <c r="FG229" s="637"/>
      <c r="FH229" s="637"/>
      <c r="FI229" s="637"/>
      <c r="FJ229" s="637"/>
      <c r="FK229" s="637"/>
      <c r="FL229" s="637"/>
      <c r="FM229" s="637"/>
      <c r="FN229" s="637"/>
      <c r="FO229" s="637"/>
      <c r="FP229" s="637"/>
      <c r="FQ229" s="637"/>
      <c r="FR229" s="637"/>
      <c r="FS229" s="637"/>
      <c r="FT229" s="637"/>
      <c r="FU229" s="637"/>
      <c r="FV229" s="637"/>
      <c r="FW229" s="637"/>
      <c r="FX229" s="637"/>
      <c r="FY229" s="637"/>
      <c r="FZ229" s="637"/>
      <c r="GA229" s="637"/>
      <c r="GB229" s="637"/>
      <c r="GC229" s="637"/>
      <c r="GD229" s="637"/>
      <c r="GE229" s="637"/>
      <c r="GF229" s="637"/>
      <c r="GG229" s="637"/>
      <c r="GH229" s="637"/>
      <c r="GI229" s="637"/>
      <c r="GJ229" s="637"/>
      <c r="GK229" s="637"/>
      <c r="GL229" s="637"/>
      <c r="GM229" s="637"/>
      <c r="GN229" s="637"/>
      <c r="GO229" s="637"/>
      <c r="GP229" s="637"/>
      <c r="GQ229" s="637"/>
      <c r="GR229" s="637"/>
      <c r="GS229" s="637"/>
      <c r="GT229" s="637"/>
      <c r="GU229" s="637"/>
      <c r="GV229" s="637"/>
      <c r="GW229" s="637"/>
      <c r="GX229" s="637"/>
      <c r="GY229" s="637"/>
      <c r="GZ229" s="637"/>
      <c r="HA229" s="637"/>
      <c r="HB229" s="637"/>
      <c r="HC229" s="637"/>
      <c r="HD229" s="637"/>
      <c r="HE229" s="637"/>
      <c r="HF229" s="637"/>
      <c r="HG229" s="637"/>
      <c r="HH229" s="637"/>
      <c r="HI229" s="637"/>
      <c r="HJ229" s="637"/>
      <c r="HK229" s="637"/>
      <c r="HL229" s="637"/>
      <c r="HM229" s="637"/>
      <c r="HN229" s="637"/>
      <c r="HO229" s="637"/>
      <c r="HP229" s="637"/>
      <c r="HQ229" s="637"/>
      <c r="HR229" s="637"/>
      <c r="HS229" s="637"/>
      <c r="HT229" s="637"/>
      <c r="HU229" s="637"/>
      <c r="HV229" s="637"/>
      <c r="HW229" s="637"/>
      <c r="HX229" s="637"/>
      <c r="HY229" s="637"/>
      <c r="HZ229" s="637"/>
      <c r="IA229" s="637"/>
      <c r="IB229" s="637"/>
      <c r="IC229" s="637"/>
      <c r="ID229" s="637"/>
      <c r="IE229" s="637"/>
      <c r="IF229" s="637"/>
      <c r="IG229" s="637"/>
      <c r="IH229" s="637"/>
      <c r="II229" s="637"/>
      <c r="IJ229" s="637"/>
      <c r="IK229" s="637"/>
      <c r="IL229" s="637"/>
      <c r="IM229" s="637"/>
      <c r="IN229" s="637"/>
      <c r="IO229" s="637"/>
      <c r="IP229" s="637"/>
      <c r="IQ229" s="637"/>
      <c r="IR229" s="637"/>
      <c r="IS229" s="637"/>
      <c r="IT229" s="637"/>
      <c r="IU229" s="637"/>
      <c r="IV229" s="637"/>
    </row>
    <row r="230" spans="1:256" s="638" customFormat="1" ht="18.75" customHeight="1">
      <c r="A230" s="532" t="s">
        <v>703</v>
      </c>
      <c r="B230" s="532"/>
      <c r="C230" s="532"/>
      <c r="D230" s="632">
        <f>E230</f>
        <v>11000000</v>
      </c>
      <c r="E230" s="632">
        <v>11000000</v>
      </c>
      <c r="F230" s="632"/>
      <c r="G230" s="632"/>
      <c r="H230" s="632"/>
      <c r="I230" s="628">
        <f>SUM(J230:L230)</f>
        <v>11000000</v>
      </c>
      <c r="J230" s="632">
        <v>11000000</v>
      </c>
      <c r="K230" s="632"/>
      <c r="L230" s="632"/>
      <c r="M230" s="630" t="s">
        <v>704</v>
      </c>
      <c r="N230" s="632"/>
      <c r="O230" s="634"/>
      <c r="P230" s="1183"/>
      <c r="Q230" s="636"/>
      <c r="R230" s="637"/>
      <c r="S230" s="637"/>
      <c r="T230" s="637"/>
      <c r="U230" s="637"/>
      <c r="V230" s="637"/>
      <c r="W230" s="637"/>
      <c r="X230" s="637"/>
      <c r="Y230" s="637"/>
      <c r="Z230" s="637"/>
      <c r="AA230" s="637"/>
      <c r="AB230" s="637"/>
      <c r="AC230" s="637"/>
      <c r="AD230" s="637"/>
      <c r="AE230" s="637"/>
      <c r="AF230" s="637"/>
      <c r="AG230" s="637"/>
      <c r="AH230" s="637"/>
      <c r="AI230" s="637"/>
      <c r="AJ230" s="637"/>
      <c r="AK230" s="637"/>
      <c r="AL230" s="637"/>
      <c r="AM230" s="637"/>
      <c r="AN230" s="637"/>
      <c r="AO230" s="637"/>
      <c r="AP230" s="637"/>
      <c r="AQ230" s="637"/>
      <c r="AR230" s="637"/>
      <c r="AS230" s="637"/>
      <c r="AT230" s="637"/>
      <c r="AU230" s="637"/>
      <c r="AV230" s="637"/>
      <c r="AW230" s="637"/>
      <c r="AX230" s="637"/>
      <c r="AY230" s="637"/>
      <c r="AZ230" s="637"/>
      <c r="BA230" s="637"/>
      <c r="BB230" s="637"/>
      <c r="BC230" s="637"/>
      <c r="BD230" s="637"/>
      <c r="BE230" s="637"/>
      <c r="BF230" s="637"/>
      <c r="BG230" s="637"/>
      <c r="BH230" s="637"/>
      <c r="BI230" s="637"/>
      <c r="BJ230" s="637"/>
      <c r="BK230" s="637"/>
      <c r="BL230" s="637"/>
      <c r="BM230" s="637"/>
      <c r="BN230" s="637"/>
      <c r="BO230" s="637"/>
      <c r="BP230" s="637"/>
      <c r="BQ230" s="637"/>
      <c r="BR230" s="637"/>
      <c r="BS230" s="637"/>
      <c r="BT230" s="637"/>
      <c r="BU230" s="637"/>
      <c r="BV230" s="637"/>
      <c r="BW230" s="637"/>
      <c r="BX230" s="637"/>
      <c r="BY230" s="637"/>
      <c r="BZ230" s="637"/>
      <c r="CA230" s="637"/>
      <c r="CB230" s="637"/>
      <c r="CC230" s="637"/>
      <c r="CD230" s="637"/>
      <c r="CE230" s="637"/>
      <c r="CF230" s="637"/>
      <c r="CG230" s="637"/>
      <c r="CH230" s="637"/>
      <c r="CI230" s="637"/>
      <c r="CJ230" s="637"/>
      <c r="CK230" s="637"/>
      <c r="CL230" s="637"/>
      <c r="CM230" s="637"/>
      <c r="CN230" s="637"/>
      <c r="CO230" s="637"/>
      <c r="CP230" s="637"/>
      <c r="CQ230" s="637"/>
      <c r="CR230" s="637"/>
      <c r="CS230" s="637"/>
      <c r="CT230" s="637"/>
      <c r="CU230" s="637"/>
      <c r="CV230" s="637"/>
      <c r="CW230" s="637"/>
      <c r="CX230" s="637"/>
      <c r="CY230" s="637"/>
      <c r="CZ230" s="637"/>
      <c r="DA230" s="637"/>
      <c r="DB230" s="637"/>
      <c r="DC230" s="637"/>
      <c r="DD230" s="637"/>
      <c r="DE230" s="637"/>
      <c r="DF230" s="637"/>
      <c r="DG230" s="637"/>
      <c r="DH230" s="637"/>
      <c r="DI230" s="637"/>
      <c r="DJ230" s="637"/>
      <c r="DK230" s="637"/>
      <c r="DL230" s="637"/>
      <c r="DM230" s="637"/>
      <c r="DN230" s="637"/>
      <c r="DO230" s="637"/>
      <c r="DP230" s="637"/>
      <c r="DQ230" s="637"/>
      <c r="DR230" s="637"/>
      <c r="DS230" s="637"/>
      <c r="DT230" s="637"/>
      <c r="DU230" s="637"/>
      <c r="DV230" s="637"/>
      <c r="DW230" s="637"/>
      <c r="DX230" s="637"/>
      <c r="DY230" s="637"/>
      <c r="DZ230" s="637"/>
      <c r="EA230" s="637"/>
      <c r="EB230" s="637"/>
      <c r="EC230" s="637"/>
      <c r="ED230" s="637"/>
      <c r="EE230" s="637"/>
      <c r="EF230" s="637"/>
      <c r="EG230" s="637"/>
      <c r="EH230" s="637"/>
      <c r="EI230" s="637"/>
      <c r="EJ230" s="637"/>
      <c r="EK230" s="637"/>
      <c r="EL230" s="637"/>
      <c r="EM230" s="637"/>
      <c r="EN230" s="637"/>
      <c r="EO230" s="637"/>
      <c r="EP230" s="637"/>
      <c r="EQ230" s="637"/>
      <c r="ER230" s="637"/>
      <c r="ES230" s="637"/>
      <c r="ET230" s="637"/>
      <c r="EU230" s="637"/>
      <c r="EV230" s="637"/>
      <c r="EW230" s="637"/>
      <c r="EX230" s="637"/>
      <c r="EY230" s="637"/>
      <c r="EZ230" s="637"/>
      <c r="FA230" s="637"/>
      <c r="FB230" s="637"/>
      <c r="FC230" s="637"/>
      <c r="FD230" s="637"/>
      <c r="FE230" s="637"/>
      <c r="FF230" s="637"/>
      <c r="FG230" s="637"/>
      <c r="FH230" s="637"/>
      <c r="FI230" s="637"/>
      <c r="FJ230" s="637"/>
      <c r="FK230" s="637"/>
      <c r="FL230" s="637"/>
      <c r="FM230" s="637"/>
      <c r="FN230" s="637"/>
      <c r="FO230" s="637"/>
      <c r="FP230" s="637"/>
      <c r="FQ230" s="637"/>
      <c r="FR230" s="637"/>
      <c r="FS230" s="637"/>
      <c r="FT230" s="637"/>
      <c r="FU230" s="637"/>
      <c r="FV230" s="637"/>
      <c r="FW230" s="637"/>
      <c r="FX230" s="637"/>
      <c r="FY230" s="637"/>
      <c r="FZ230" s="637"/>
      <c r="GA230" s="637"/>
      <c r="GB230" s="637"/>
      <c r="GC230" s="637"/>
      <c r="GD230" s="637"/>
      <c r="GE230" s="637"/>
      <c r="GF230" s="637"/>
      <c r="GG230" s="637"/>
      <c r="GH230" s="637"/>
      <c r="GI230" s="637"/>
      <c r="GJ230" s="637"/>
      <c r="GK230" s="637"/>
      <c r="GL230" s="637"/>
      <c r="GM230" s="637"/>
      <c r="GN230" s="637"/>
      <c r="GO230" s="637"/>
      <c r="GP230" s="637"/>
      <c r="GQ230" s="637"/>
      <c r="GR230" s="637"/>
      <c r="GS230" s="637"/>
      <c r="GT230" s="637"/>
      <c r="GU230" s="637"/>
      <c r="GV230" s="637"/>
      <c r="GW230" s="637"/>
      <c r="GX230" s="637"/>
      <c r="GY230" s="637"/>
      <c r="GZ230" s="637"/>
      <c r="HA230" s="637"/>
      <c r="HB230" s="637"/>
      <c r="HC230" s="637"/>
      <c r="HD230" s="637"/>
      <c r="HE230" s="637"/>
      <c r="HF230" s="637"/>
      <c r="HG230" s="637"/>
      <c r="HH230" s="637"/>
      <c r="HI230" s="637"/>
      <c r="HJ230" s="637"/>
      <c r="HK230" s="637"/>
      <c r="HL230" s="637"/>
      <c r="HM230" s="637"/>
      <c r="HN230" s="637"/>
      <c r="HO230" s="637"/>
      <c r="HP230" s="637"/>
      <c r="HQ230" s="637"/>
      <c r="HR230" s="637"/>
      <c r="HS230" s="637"/>
      <c r="HT230" s="637"/>
      <c r="HU230" s="637"/>
      <c r="HV230" s="637"/>
      <c r="HW230" s="637"/>
      <c r="HX230" s="637"/>
      <c r="HY230" s="637"/>
      <c r="HZ230" s="637"/>
      <c r="IA230" s="637"/>
      <c r="IB230" s="637"/>
      <c r="IC230" s="637"/>
      <c r="ID230" s="637"/>
      <c r="IE230" s="637"/>
      <c r="IF230" s="637"/>
      <c r="IG230" s="637"/>
      <c r="IH230" s="637"/>
      <c r="II230" s="637"/>
      <c r="IJ230" s="637"/>
      <c r="IK230" s="637"/>
      <c r="IL230" s="637"/>
      <c r="IM230" s="637"/>
      <c r="IN230" s="637"/>
      <c r="IO230" s="637"/>
      <c r="IP230" s="637"/>
      <c r="IQ230" s="637"/>
      <c r="IR230" s="637"/>
      <c r="IS230" s="637"/>
      <c r="IT230" s="637"/>
      <c r="IU230" s="637"/>
      <c r="IV230" s="637"/>
    </row>
    <row r="231" spans="1:256" s="638" customFormat="1" ht="24.75" customHeight="1">
      <c r="A231" s="532" t="s">
        <v>705</v>
      </c>
      <c r="B231" s="493" t="s">
        <v>679</v>
      </c>
      <c r="C231" s="493" t="s">
        <v>706</v>
      </c>
      <c r="D231" s="632"/>
      <c r="E231" s="632"/>
      <c r="F231" s="632"/>
      <c r="G231" s="632"/>
      <c r="H231" s="632"/>
      <c r="I231" s="628"/>
      <c r="J231" s="632"/>
      <c r="K231" s="632"/>
      <c r="L231" s="632"/>
      <c r="M231" s="634"/>
      <c r="N231" s="632"/>
      <c r="O231" s="632"/>
      <c r="P231" s="1183"/>
      <c r="Q231" s="636"/>
      <c r="R231" s="637"/>
      <c r="S231" s="637"/>
      <c r="T231" s="637"/>
      <c r="U231" s="637"/>
      <c r="V231" s="637"/>
      <c r="W231" s="637"/>
      <c r="X231" s="637"/>
      <c r="Y231" s="637"/>
      <c r="Z231" s="637"/>
      <c r="AA231" s="637"/>
      <c r="AB231" s="637"/>
      <c r="AC231" s="637"/>
      <c r="AD231" s="637"/>
      <c r="AE231" s="637"/>
      <c r="AF231" s="637"/>
      <c r="AG231" s="637"/>
      <c r="AH231" s="637"/>
      <c r="AI231" s="637"/>
      <c r="AJ231" s="637"/>
      <c r="AK231" s="637"/>
      <c r="AL231" s="637"/>
      <c r="AM231" s="637"/>
      <c r="AN231" s="637"/>
      <c r="AO231" s="637"/>
      <c r="AP231" s="637"/>
      <c r="AQ231" s="637"/>
      <c r="AR231" s="637"/>
      <c r="AS231" s="637"/>
      <c r="AT231" s="637"/>
      <c r="AU231" s="637"/>
      <c r="AV231" s="637"/>
      <c r="AW231" s="637"/>
      <c r="AX231" s="637"/>
      <c r="AY231" s="637"/>
      <c r="AZ231" s="637"/>
      <c r="BA231" s="637"/>
      <c r="BB231" s="637"/>
      <c r="BC231" s="637"/>
      <c r="BD231" s="637"/>
      <c r="BE231" s="637"/>
      <c r="BF231" s="637"/>
      <c r="BG231" s="637"/>
      <c r="BH231" s="637"/>
      <c r="BI231" s="637"/>
      <c r="BJ231" s="637"/>
      <c r="BK231" s="637"/>
      <c r="BL231" s="637"/>
      <c r="BM231" s="637"/>
      <c r="BN231" s="637"/>
      <c r="BO231" s="637"/>
      <c r="BP231" s="637"/>
      <c r="BQ231" s="637"/>
      <c r="BR231" s="637"/>
      <c r="BS231" s="637"/>
      <c r="BT231" s="637"/>
      <c r="BU231" s="637"/>
      <c r="BV231" s="637"/>
      <c r="BW231" s="637"/>
      <c r="BX231" s="637"/>
      <c r="BY231" s="637"/>
      <c r="BZ231" s="637"/>
      <c r="CA231" s="637"/>
      <c r="CB231" s="637"/>
      <c r="CC231" s="637"/>
      <c r="CD231" s="637"/>
      <c r="CE231" s="637"/>
      <c r="CF231" s="637"/>
      <c r="CG231" s="637"/>
      <c r="CH231" s="637"/>
      <c r="CI231" s="637"/>
      <c r="CJ231" s="637"/>
      <c r="CK231" s="637"/>
      <c r="CL231" s="637"/>
      <c r="CM231" s="637"/>
      <c r="CN231" s="637"/>
      <c r="CO231" s="637"/>
      <c r="CP231" s="637"/>
      <c r="CQ231" s="637"/>
      <c r="CR231" s="637"/>
      <c r="CS231" s="637"/>
      <c r="CT231" s="637"/>
      <c r="CU231" s="637"/>
      <c r="CV231" s="637"/>
      <c r="CW231" s="637"/>
      <c r="CX231" s="637"/>
      <c r="CY231" s="637"/>
      <c r="CZ231" s="637"/>
      <c r="DA231" s="637"/>
      <c r="DB231" s="637"/>
      <c r="DC231" s="637"/>
      <c r="DD231" s="637"/>
      <c r="DE231" s="637"/>
      <c r="DF231" s="637"/>
      <c r="DG231" s="637"/>
      <c r="DH231" s="637"/>
      <c r="DI231" s="637"/>
      <c r="DJ231" s="637"/>
      <c r="DK231" s="637"/>
      <c r="DL231" s="637"/>
      <c r="DM231" s="637"/>
      <c r="DN231" s="637"/>
      <c r="DO231" s="637"/>
      <c r="DP231" s="637"/>
      <c r="DQ231" s="637"/>
      <c r="DR231" s="637"/>
      <c r="DS231" s="637"/>
      <c r="DT231" s="637"/>
      <c r="DU231" s="637"/>
      <c r="DV231" s="637"/>
      <c r="DW231" s="637"/>
      <c r="DX231" s="637"/>
      <c r="DY231" s="637"/>
      <c r="DZ231" s="637"/>
      <c r="EA231" s="637"/>
      <c r="EB231" s="637"/>
      <c r="EC231" s="637"/>
      <c r="ED231" s="637"/>
      <c r="EE231" s="637"/>
      <c r="EF231" s="637"/>
      <c r="EG231" s="637"/>
      <c r="EH231" s="637"/>
      <c r="EI231" s="637"/>
      <c r="EJ231" s="637"/>
      <c r="EK231" s="637"/>
      <c r="EL231" s="637"/>
      <c r="EM231" s="637"/>
      <c r="EN231" s="637"/>
      <c r="EO231" s="637"/>
      <c r="EP231" s="637"/>
      <c r="EQ231" s="637"/>
      <c r="ER231" s="637"/>
      <c r="ES231" s="637"/>
      <c r="ET231" s="637"/>
      <c r="EU231" s="637"/>
      <c r="EV231" s="637"/>
      <c r="EW231" s="637"/>
      <c r="EX231" s="637"/>
      <c r="EY231" s="637"/>
      <c r="EZ231" s="637"/>
      <c r="FA231" s="637"/>
      <c r="FB231" s="637"/>
      <c r="FC231" s="637"/>
      <c r="FD231" s="637"/>
      <c r="FE231" s="637"/>
      <c r="FF231" s="637"/>
      <c r="FG231" s="637"/>
      <c r="FH231" s="637"/>
      <c r="FI231" s="637"/>
      <c r="FJ231" s="637"/>
      <c r="FK231" s="637"/>
      <c r="FL231" s="637"/>
      <c r="FM231" s="637"/>
      <c r="FN231" s="637"/>
      <c r="FO231" s="637"/>
      <c r="FP231" s="637"/>
      <c r="FQ231" s="637"/>
      <c r="FR231" s="637"/>
      <c r="FS231" s="637"/>
      <c r="FT231" s="637"/>
      <c r="FU231" s="637"/>
      <c r="FV231" s="637"/>
      <c r="FW231" s="637"/>
      <c r="FX231" s="637"/>
      <c r="FY231" s="637"/>
      <c r="FZ231" s="637"/>
      <c r="GA231" s="637"/>
      <c r="GB231" s="637"/>
      <c r="GC231" s="637"/>
      <c r="GD231" s="637"/>
      <c r="GE231" s="637"/>
      <c r="GF231" s="637"/>
      <c r="GG231" s="637"/>
      <c r="GH231" s="637"/>
      <c r="GI231" s="637"/>
      <c r="GJ231" s="637"/>
      <c r="GK231" s="637"/>
      <c r="GL231" s="637"/>
      <c r="GM231" s="637"/>
      <c r="GN231" s="637"/>
      <c r="GO231" s="637"/>
      <c r="GP231" s="637"/>
      <c r="GQ231" s="637"/>
      <c r="GR231" s="637"/>
      <c r="GS231" s="637"/>
      <c r="GT231" s="637"/>
      <c r="GU231" s="637"/>
      <c r="GV231" s="637"/>
      <c r="GW231" s="637"/>
      <c r="GX231" s="637"/>
      <c r="GY231" s="637"/>
      <c r="GZ231" s="637"/>
      <c r="HA231" s="637"/>
      <c r="HB231" s="637"/>
      <c r="HC231" s="637"/>
      <c r="HD231" s="637"/>
      <c r="HE231" s="637"/>
      <c r="HF231" s="637"/>
      <c r="HG231" s="637"/>
      <c r="HH231" s="637"/>
      <c r="HI231" s="637"/>
      <c r="HJ231" s="637"/>
      <c r="HK231" s="637"/>
      <c r="HL231" s="637"/>
      <c r="HM231" s="637"/>
      <c r="HN231" s="637"/>
      <c r="HO231" s="637"/>
      <c r="HP231" s="637"/>
      <c r="HQ231" s="637"/>
      <c r="HR231" s="637"/>
      <c r="HS231" s="637"/>
      <c r="HT231" s="637"/>
      <c r="HU231" s="637"/>
      <c r="HV231" s="637"/>
      <c r="HW231" s="637"/>
      <c r="HX231" s="637"/>
      <c r="HY231" s="637"/>
      <c r="HZ231" s="637"/>
      <c r="IA231" s="637"/>
      <c r="IB231" s="637"/>
      <c r="IC231" s="637"/>
      <c r="ID231" s="637"/>
      <c r="IE231" s="637"/>
      <c r="IF231" s="637"/>
      <c r="IG231" s="637"/>
      <c r="IH231" s="637"/>
      <c r="II231" s="637"/>
      <c r="IJ231" s="637"/>
      <c r="IK231" s="637"/>
      <c r="IL231" s="637"/>
      <c r="IM231" s="637"/>
      <c r="IN231" s="637"/>
      <c r="IO231" s="637"/>
      <c r="IP231" s="637"/>
      <c r="IQ231" s="637"/>
      <c r="IR231" s="637"/>
      <c r="IS231" s="637"/>
      <c r="IT231" s="637"/>
      <c r="IU231" s="637"/>
      <c r="IV231" s="637"/>
    </row>
    <row r="232" spans="1:256" s="638" customFormat="1" ht="18.75" customHeight="1">
      <c r="A232" s="532"/>
      <c r="B232" s="493" t="s">
        <v>681</v>
      </c>
      <c r="C232" s="493" t="s">
        <v>680</v>
      </c>
      <c r="D232" s="632"/>
      <c r="E232" s="632"/>
      <c r="F232" s="632"/>
      <c r="G232" s="632"/>
      <c r="H232" s="632"/>
      <c r="I232" s="628"/>
      <c r="J232" s="632"/>
      <c r="K232" s="632"/>
      <c r="L232" s="632"/>
      <c r="M232" s="634"/>
      <c r="N232" s="632"/>
      <c r="O232" s="632"/>
      <c r="P232" s="1183"/>
      <c r="Q232" s="636"/>
      <c r="R232" s="637"/>
      <c r="S232" s="637"/>
      <c r="T232" s="637"/>
      <c r="U232" s="637"/>
      <c r="V232" s="637"/>
      <c r="W232" s="637"/>
      <c r="X232" s="637"/>
      <c r="Y232" s="637"/>
      <c r="Z232" s="637"/>
      <c r="AA232" s="637"/>
      <c r="AB232" s="637"/>
      <c r="AC232" s="637"/>
      <c r="AD232" s="637"/>
      <c r="AE232" s="637"/>
      <c r="AF232" s="637"/>
      <c r="AG232" s="637"/>
      <c r="AH232" s="637"/>
      <c r="AI232" s="637"/>
      <c r="AJ232" s="637"/>
      <c r="AK232" s="637"/>
      <c r="AL232" s="637"/>
      <c r="AM232" s="637"/>
      <c r="AN232" s="637"/>
      <c r="AO232" s="637"/>
      <c r="AP232" s="637"/>
      <c r="AQ232" s="637"/>
      <c r="AR232" s="637"/>
      <c r="AS232" s="637"/>
      <c r="AT232" s="637"/>
      <c r="AU232" s="637"/>
      <c r="AV232" s="637"/>
      <c r="AW232" s="637"/>
      <c r="AX232" s="637"/>
      <c r="AY232" s="637"/>
      <c r="AZ232" s="637"/>
      <c r="BA232" s="637"/>
      <c r="BB232" s="637"/>
      <c r="BC232" s="637"/>
      <c r="BD232" s="637"/>
      <c r="BE232" s="637"/>
      <c r="BF232" s="637"/>
      <c r="BG232" s="637"/>
      <c r="BH232" s="637"/>
      <c r="BI232" s="637"/>
      <c r="BJ232" s="637"/>
      <c r="BK232" s="637"/>
      <c r="BL232" s="637"/>
      <c r="BM232" s="637"/>
      <c r="BN232" s="637"/>
      <c r="BO232" s="637"/>
      <c r="BP232" s="637"/>
      <c r="BQ232" s="637"/>
      <c r="BR232" s="637"/>
      <c r="BS232" s="637"/>
      <c r="BT232" s="637"/>
      <c r="BU232" s="637"/>
      <c r="BV232" s="637"/>
      <c r="BW232" s="637"/>
      <c r="BX232" s="637"/>
      <c r="BY232" s="637"/>
      <c r="BZ232" s="637"/>
      <c r="CA232" s="637"/>
      <c r="CB232" s="637"/>
      <c r="CC232" s="637"/>
      <c r="CD232" s="637"/>
      <c r="CE232" s="637"/>
      <c r="CF232" s="637"/>
      <c r="CG232" s="637"/>
      <c r="CH232" s="637"/>
      <c r="CI232" s="637"/>
      <c r="CJ232" s="637"/>
      <c r="CK232" s="637"/>
      <c r="CL232" s="637"/>
      <c r="CM232" s="637"/>
      <c r="CN232" s="637"/>
      <c r="CO232" s="637"/>
      <c r="CP232" s="637"/>
      <c r="CQ232" s="637"/>
      <c r="CR232" s="637"/>
      <c r="CS232" s="637"/>
      <c r="CT232" s="637"/>
      <c r="CU232" s="637"/>
      <c r="CV232" s="637"/>
      <c r="CW232" s="637"/>
      <c r="CX232" s="637"/>
      <c r="CY232" s="637"/>
      <c r="CZ232" s="637"/>
      <c r="DA232" s="637"/>
      <c r="DB232" s="637"/>
      <c r="DC232" s="637"/>
      <c r="DD232" s="637"/>
      <c r="DE232" s="637"/>
      <c r="DF232" s="637"/>
      <c r="DG232" s="637"/>
      <c r="DH232" s="637"/>
      <c r="DI232" s="637"/>
      <c r="DJ232" s="637"/>
      <c r="DK232" s="637"/>
      <c r="DL232" s="637"/>
      <c r="DM232" s="637"/>
      <c r="DN232" s="637"/>
      <c r="DO232" s="637"/>
      <c r="DP232" s="637"/>
      <c r="DQ232" s="637"/>
      <c r="DR232" s="637"/>
      <c r="DS232" s="637"/>
      <c r="DT232" s="637"/>
      <c r="DU232" s="637"/>
      <c r="DV232" s="637"/>
      <c r="DW232" s="637"/>
      <c r="DX232" s="637"/>
      <c r="DY232" s="637"/>
      <c r="DZ232" s="637"/>
      <c r="EA232" s="637"/>
      <c r="EB232" s="637"/>
      <c r="EC232" s="637"/>
      <c r="ED232" s="637"/>
      <c r="EE232" s="637"/>
      <c r="EF232" s="637"/>
      <c r="EG232" s="637"/>
      <c r="EH232" s="637"/>
      <c r="EI232" s="637"/>
      <c r="EJ232" s="637"/>
      <c r="EK232" s="637"/>
      <c r="EL232" s="637"/>
      <c r="EM232" s="637"/>
      <c r="EN232" s="637"/>
      <c r="EO232" s="637"/>
      <c r="EP232" s="637"/>
      <c r="EQ232" s="637"/>
      <c r="ER232" s="637"/>
      <c r="ES232" s="637"/>
      <c r="ET232" s="637"/>
      <c r="EU232" s="637"/>
      <c r="EV232" s="637"/>
      <c r="EW232" s="637"/>
      <c r="EX232" s="637"/>
      <c r="EY232" s="637"/>
      <c r="EZ232" s="637"/>
      <c r="FA232" s="637"/>
      <c r="FB232" s="637"/>
      <c r="FC232" s="637"/>
      <c r="FD232" s="637"/>
      <c r="FE232" s="637"/>
      <c r="FF232" s="637"/>
      <c r="FG232" s="637"/>
      <c r="FH232" s="637"/>
      <c r="FI232" s="637"/>
      <c r="FJ232" s="637"/>
      <c r="FK232" s="637"/>
      <c r="FL232" s="637"/>
      <c r="FM232" s="637"/>
      <c r="FN232" s="637"/>
      <c r="FO232" s="637"/>
      <c r="FP232" s="637"/>
      <c r="FQ232" s="637"/>
      <c r="FR232" s="637"/>
      <c r="FS232" s="637"/>
      <c r="FT232" s="637"/>
      <c r="FU232" s="637"/>
      <c r="FV232" s="637"/>
      <c r="FW232" s="637"/>
      <c r="FX232" s="637"/>
      <c r="FY232" s="637"/>
      <c r="FZ232" s="637"/>
      <c r="GA232" s="637"/>
      <c r="GB232" s="637"/>
      <c r="GC232" s="637"/>
      <c r="GD232" s="637"/>
      <c r="GE232" s="637"/>
      <c r="GF232" s="637"/>
      <c r="GG232" s="637"/>
      <c r="GH232" s="637"/>
      <c r="GI232" s="637"/>
      <c r="GJ232" s="637"/>
      <c r="GK232" s="637"/>
      <c r="GL232" s="637"/>
      <c r="GM232" s="637"/>
      <c r="GN232" s="637"/>
      <c r="GO232" s="637"/>
      <c r="GP232" s="637"/>
      <c r="GQ232" s="637"/>
      <c r="GR232" s="637"/>
      <c r="GS232" s="637"/>
      <c r="GT232" s="637"/>
      <c r="GU232" s="637"/>
      <c r="GV232" s="637"/>
      <c r="GW232" s="637"/>
      <c r="GX232" s="637"/>
      <c r="GY232" s="637"/>
      <c r="GZ232" s="637"/>
      <c r="HA232" s="637"/>
      <c r="HB232" s="637"/>
      <c r="HC232" s="637"/>
      <c r="HD232" s="637"/>
      <c r="HE232" s="637"/>
      <c r="HF232" s="637"/>
      <c r="HG232" s="637"/>
      <c r="HH232" s="637"/>
      <c r="HI232" s="637"/>
      <c r="HJ232" s="637"/>
      <c r="HK232" s="637"/>
      <c r="HL232" s="637"/>
      <c r="HM232" s="637"/>
      <c r="HN232" s="637"/>
      <c r="HO232" s="637"/>
      <c r="HP232" s="637"/>
      <c r="HQ232" s="637"/>
      <c r="HR232" s="637"/>
      <c r="HS232" s="637"/>
      <c r="HT232" s="637"/>
      <c r="HU232" s="637"/>
      <c r="HV232" s="637"/>
      <c r="HW232" s="637"/>
      <c r="HX232" s="637"/>
      <c r="HY232" s="637"/>
      <c r="HZ232" s="637"/>
      <c r="IA232" s="637"/>
      <c r="IB232" s="637"/>
      <c r="IC232" s="637"/>
      <c r="ID232" s="637"/>
      <c r="IE232" s="637"/>
      <c r="IF232" s="637"/>
      <c r="IG232" s="637"/>
      <c r="IH232" s="637"/>
      <c r="II232" s="637"/>
      <c r="IJ232" s="637"/>
      <c r="IK232" s="637"/>
      <c r="IL232" s="637"/>
      <c r="IM232" s="637"/>
      <c r="IN232" s="637"/>
      <c r="IO232" s="637"/>
      <c r="IP232" s="637"/>
      <c r="IQ232" s="637"/>
      <c r="IR232" s="637"/>
      <c r="IS232" s="637"/>
      <c r="IT232" s="637"/>
      <c r="IU232" s="637"/>
      <c r="IV232" s="637"/>
    </row>
    <row r="233" spans="1:256" s="638" customFormat="1" ht="18.75" customHeight="1">
      <c r="A233" s="532"/>
      <c r="B233" s="1181" t="s">
        <v>683</v>
      </c>
      <c r="C233" s="493" t="s">
        <v>707</v>
      </c>
      <c r="D233" s="632"/>
      <c r="E233" s="632"/>
      <c r="F233" s="632"/>
      <c r="G233" s="632"/>
      <c r="H233" s="632"/>
      <c r="I233" s="628"/>
      <c r="J233" s="632"/>
      <c r="K233" s="632"/>
      <c r="L233" s="632"/>
      <c r="M233" s="634"/>
      <c r="N233" s="632"/>
      <c r="O233" s="632"/>
      <c r="P233" s="1183"/>
      <c r="Q233" s="636"/>
      <c r="R233" s="637"/>
      <c r="S233" s="637"/>
      <c r="T233" s="637"/>
      <c r="U233" s="637"/>
      <c r="V233" s="637"/>
      <c r="W233" s="637"/>
      <c r="X233" s="637"/>
      <c r="Y233" s="637"/>
      <c r="Z233" s="637"/>
      <c r="AA233" s="637"/>
      <c r="AB233" s="637"/>
      <c r="AC233" s="637"/>
      <c r="AD233" s="637"/>
      <c r="AE233" s="637"/>
      <c r="AF233" s="637"/>
      <c r="AG233" s="637"/>
      <c r="AH233" s="637"/>
      <c r="AI233" s="637"/>
      <c r="AJ233" s="637"/>
      <c r="AK233" s="637"/>
      <c r="AL233" s="637"/>
      <c r="AM233" s="637"/>
      <c r="AN233" s="637"/>
      <c r="AO233" s="637"/>
      <c r="AP233" s="637"/>
      <c r="AQ233" s="637"/>
      <c r="AR233" s="637"/>
      <c r="AS233" s="637"/>
      <c r="AT233" s="637"/>
      <c r="AU233" s="637"/>
      <c r="AV233" s="637"/>
      <c r="AW233" s="637"/>
      <c r="AX233" s="637"/>
      <c r="AY233" s="637"/>
      <c r="AZ233" s="637"/>
      <c r="BA233" s="637"/>
      <c r="BB233" s="637"/>
      <c r="BC233" s="637"/>
      <c r="BD233" s="637"/>
      <c r="BE233" s="637"/>
      <c r="BF233" s="637"/>
      <c r="BG233" s="637"/>
      <c r="BH233" s="637"/>
      <c r="BI233" s="637"/>
      <c r="BJ233" s="637"/>
      <c r="BK233" s="637"/>
      <c r="BL233" s="637"/>
      <c r="BM233" s="637"/>
      <c r="BN233" s="637"/>
      <c r="BO233" s="637"/>
      <c r="BP233" s="637"/>
      <c r="BQ233" s="637"/>
      <c r="BR233" s="637"/>
      <c r="BS233" s="637"/>
      <c r="BT233" s="637"/>
      <c r="BU233" s="637"/>
      <c r="BV233" s="637"/>
      <c r="BW233" s="637"/>
      <c r="BX233" s="637"/>
      <c r="BY233" s="637"/>
      <c r="BZ233" s="637"/>
      <c r="CA233" s="637"/>
      <c r="CB233" s="637"/>
      <c r="CC233" s="637"/>
      <c r="CD233" s="637"/>
      <c r="CE233" s="637"/>
      <c r="CF233" s="637"/>
      <c r="CG233" s="637"/>
      <c r="CH233" s="637"/>
      <c r="CI233" s="637"/>
      <c r="CJ233" s="637"/>
      <c r="CK233" s="637"/>
      <c r="CL233" s="637"/>
      <c r="CM233" s="637"/>
      <c r="CN233" s="637"/>
      <c r="CO233" s="637"/>
      <c r="CP233" s="637"/>
      <c r="CQ233" s="637"/>
      <c r="CR233" s="637"/>
      <c r="CS233" s="637"/>
      <c r="CT233" s="637"/>
      <c r="CU233" s="637"/>
      <c r="CV233" s="637"/>
      <c r="CW233" s="637"/>
      <c r="CX233" s="637"/>
      <c r="CY233" s="637"/>
      <c r="CZ233" s="637"/>
      <c r="DA233" s="637"/>
      <c r="DB233" s="637"/>
      <c r="DC233" s="637"/>
      <c r="DD233" s="637"/>
      <c r="DE233" s="637"/>
      <c r="DF233" s="637"/>
      <c r="DG233" s="637"/>
      <c r="DH233" s="637"/>
      <c r="DI233" s="637"/>
      <c r="DJ233" s="637"/>
      <c r="DK233" s="637"/>
      <c r="DL233" s="637"/>
      <c r="DM233" s="637"/>
      <c r="DN233" s="637"/>
      <c r="DO233" s="637"/>
      <c r="DP233" s="637"/>
      <c r="DQ233" s="637"/>
      <c r="DR233" s="637"/>
      <c r="DS233" s="637"/>
      <c r="DT233" s="637"/>
      <c r="DU233" s="637"/>
      <c r="DV233" s="637"/>
      <c r="DW233" s="637"/>
      <c r="DX233" s="637"/>
      <c r="DY233" s="637"/>
      <c r="DZ233" s="637"/>
      <c r="EA233" s="637"/>
      <c r="EB233" s="637"/>
      <c r="EC233" s="637"/>
      <c r="ED233" s="637"/>
      <c r="EE233" s="637"/>
      <c r="EF233" s="637"/>
      <c r="EG233" s="637"/>
      <c r="EH233" s="637"/>
      <c r="EI233" s="637"/>
      <c r="EJ233" s="637"/>
      <c r="EK233" s="637"/>
      <c r="EL233" s="637"/>
      <c r="EM233" s="637"/>
      <c r="EN233" s="637"/>
      <c r="EO233" s="637"/>
      <c r="EP233" s="637"/>
      <c r="EQ233" s="637"/>
      <c r="ER233" s="637"/>
      <c r="ES233" s="637"/>
      <c r="ET233" s="637"/>
      <c r="EU233" s="637"/>
      <c r="EV233" s="637"/>
      <c r="EW233" s="637"/>
      <c r="EX233" s="637"/>
      <c r="EY233" s="637"/>
      <c r="EZ233" s="637"/>
      <c r="FA233" s="637"/>
      <c r="FB233" s="637"/>
      <c r="FC233" s="637"/>
      <c r="FD233" s="637"/>
      <c r="FE233" s="637"/>
      <c r="FF233" s="637"/>
      <c r="FG233" s="637"/>
      <c r="FH233" s="637"/>
      <c r="FI233" s="637"/>
      <c r="FJ233" s="637"/>
      <c r="FK233" s="637"/>
      <c r="FL233" s="637"/>
      <c r="FM233" s="637"/>
      <c r="FN233" s="637"/>
      <c r="FO233" s="637"/>
      <c r="FP233" s="637"/>
      <c r="FQ233" s="637"/>
      <c r="FR233" s="637"/>
      <c r="FS233" s="637"/>
      <c r="FT233" s="637"/>
      <c r="FU233" s="637"/>
      <c r="FV233" s="637"/>
      <c r="FW233" s="637"/>
      <c r="FX233" s="637"/>
      <c r="FY233" s="637"/>
      <c r="FZ233" s="637"/>
      <c r="GA233" s="637"/>
      <c r="GB233" s="637"/>
      <c r="GC233" s="637"/>
      <c r="GD233" s="637"/>
      <c r="GE233" s="637"/>
      <c r="GF233" s="637"/>
      <c r="GG233" s="637"/>
      <c r="GH233" s="637"/>
      <c r="GI233" s="637"/>
      <c r="GJ233" s="637"/>
      <c r="GK233" s="637"/>
      <c r="GL233" s="637"/>
      <c r="GM233" s="637"/>
      <c r="GN233" s="637"/>
      <c r="GO233" s="637"/>
      <c r="GP233" s="637"/>
      <c r="GQ233" s="637"/>
      <c r="GR233" s="637"/>
      <c r="GS233" s="637"/>
      <c r="GT233" s="637"/>
      <c r="GU233" s="637"/>
      <c r="GV233" s="637"/>
      <c r="GW233" s="637"/>
      <c r="GX233" s="637"/>
      <c r="GY233" s="637"/>
      <c r="GZ233" s="637"/>
      <c r="HA233" s="637"/>
      <c r="HB233" s="637"/>
      <c r="HC233" s="637"/>
      <c r="HD233" s="637"/>
      <c r="HE233" s="637"/>
      <c r="HF233" s="637"/>
      <c r="HG233" s="637"/>
      <c r="HH233" s="637"/>
      <c r="HI233" s="637"/>
      <c r="HJ233" s="637"/>
      <c r="HK233" s="637"/>
      <c r="HL233" s="637"/>
      <c r="HM233" s="637"/>
      <c r="HN233" s="637"/>
      <c r="HO233" s="637"/>
      <c r="HP233" s="637"/>
      <c r="HQ233" s="637"/>
      <c r="HR233" s="637"/>
      <c r="HS233" s="637"/>
      <c r="HT233" s="637"/>
      <c r="HU233" s="637"/>
      <c r="HV233" s="637"/>
      <c r="HW233" s="637"/>
      <c r="HX233" s="637"/>
      <c r="HY233" s="637"/>
      <c r="HZ233" s="637"/>
      <c r="IA233" s="637"/>
      <c r="IB233" s="637"/>
      <c r="IC233" s="637"/>
      <c r="ID233" s="637"/>
      <c r="IE233" s="637"/>
      <c r="IF233" s="637"/>
      <c r="IG233" s="637"/>
      <c r="IH233" s="637"/>
      <c r="II233" s="637"/>
      <c r="IJ233" s="637"/>
      <c r="IK233" s="637"/>
      <c r="IL233" s="637"/>
      <c r="IM233" s="637"/>
      <c r="IN233" s="637"/>
      <c r="IO233" s="637"/>
      <c r="IP233" s="637"/>
      <c r="IQ233" s="637"/>
      <c r="IR233" s="637"/>
      <c r="IS233" s="637"/>
      <c r="IT233" s="637"/>
      <c r="IU233" s="637"/>
      <c r="IV233" s="637"/>
    </row>
    <row r="234" spans="1:256" s="638" customFormat="1" ht="18.75" customHeight="1">
      <c r="A234" s="532"/>
      <c r="B234" s="493"/>
      <c r="C234" s="493" t="s">
        <v>708</v>
      </c>
      <c r="D234" s="632"/>
      <c r="E234" s="632"/>
      <c r="F234" s="632"/>
      <c r="G234" s="632"/>
      <c r="H234" s="632"/>
      <c r="I234" s="628"/>
      <c r="J234" s="632"/>
      <c r="K234" s="632"/>
      <c r="L234" s="632"/>
      <c r="M234" s="634"/>
      <c r="N234" s="632"/>
      <c r="O234" s="632"/>
      <c r="P234" s="1183"/>
      <c r="Q234" s="636"/>
      <c r="R234" s="637"/>
      <c r="S234" s="637"/>
      <c r="T234" s="637"/>
      <c r="U234" s="637"/>
      <c r="V234" s="637"/>
      <c r="W234" s="637"/>
      <c r="X234" s="637"/>
      <c r="Y234" s="637"/>
      <c r="Z234" s="637"/>
      <c r="AA234" s="637"/>
      <c r="AB234" s="637"/>
      <c r="AC234" s="637"/>
      <c r="AD234" s="637"/>
      <c r="AE234" s="637"/>
      <c r="AF234" s="637"/>
      <c r="AG234" s="637"/>
      <c r="AH234" s="637"/>
      <c r="AI234" s="637"/>
      <c r="AJ234" s="637"/>
      <c r="AK234" s="637"/>
      <c r="AL234" s="637"/>
      <c r="AM234" s="637"/>
      <c r="AN234" s="637"/>
      <c r="AO234" s="637"/>
      <c r="AP234" s="637"/>
      <c r="AQ234" s="637"/>
      <c r="AR234" s="637"/>
      <c r="AS234" s="637"/>
      <c r="AT234" s="637"/>
      <c r="AU234" s="637"/>
      <c r="AV234" s="637"/>
      <c r="AW234" s="637"/>
      <c r="AX234" s="637"/>
      <c r="AY234" s="637"/>
      <c r="AZ234" s="637"/>
      <c r="BA234" s="637"/>
      <c r="BB234" s="637"/>
      <c r="BC234" s="637"/>
      <c r="BD234" s="637"/>
      <c r="BE234" s="637"/>
      <c r="BF234" s="637"/>
      <c r="BG234" s="637"/>
      <c r="BH234" s="637"/>
      <c r="BI234" s="637"/>
      <c r="BJ234" s="637"/>
      <c r="BK234" s="637"/>
      <c r="BL234" s="637"/>
      <c r="BM234" s="637"/>
      <c r="BN234" s="637"/>
      <c r="BO234" s="637"/>
      <c r="BP234" s="637"/>
      <c r="BQ234" s="637"/>
      <c r="BR234" s="637"/>
      <c r="BS234" s="637"/>
      <c r="BT234" s="637"/>
      <c r="BU234" s="637"/>
      <c r="BV234" s="637"/>
      <c r="BW234" s="637"/>
      <c r="BX234" s="637"/>
      <c r="BY234" s="637"/>
      <c r="BZ234" s="637"/>
      <c r="CA234" s="637"/>
      <c r="CB234" s="637"/>
      <c r="CC234" s="637"/>
      <c r="CD234" s="637"/>
      <c r="CE234" s="637"/>
      <c r="CF234" s="637"/>
      <c r="CG234" s="637"/>
      <c r="CH234" s="637"/>
      <c r="CI234" s="637"/>
      <c r="CJ234" s="637"/>
      <c r="CK234" s="637"/>
      <c r="CL234" s="637"/>
      <c r="CM234" s="637"/>
      <c r="CN234" s="637"/>
      <c r="CO234" s="637"/>
      <c r="CP234" s="637"/>
      <c r="CQ234" s="637"/>
      <c r="CR234" s="637"/>
      <c r="CS234" s="637"/>
      <c r="CT234" s="637"/>
      <c r="CU234" s="637"/>
      <c r="CV234" s="637"/>
      <c r="CW234" s="637"/>
      <c r="CX234" s="637"/>
      <c r="CY234" s="637"/>
      <c r="CZ234" s="637"/>
      <c r="DA234" s="637"/>
      <c r="DB234" s="637"/>
      <c r="DC234" s="637"/>
      <c r="DD234" s="637"/>
      <c r="DE234" s="637"/>
      <c r="DF234" s="637"/>
      <c r="DG234" s="637"/>
      <c r="DH234" s="637"/>
      <c r="DI234" s="637"/>
      <c r="DJ234" s="637"/>
      <c r="DK234" s="637"/>
      <c r="DL234" s="637"/>
      <c r="DM234" s="637"/>
      <c r="DN234" s="637"/>
      <c r="DO234" s="637"/>
      <c r="DP234" s="637"/>
      <c r="DQ234" s="637"/>
      <c r="DR234" s="637"/>
      <c r="DS234" s="637"/>
      <c r="DT234" s="637"/>
      <c r="DU234" s="637"/>
      <c r="DV234" s="637"/>
      <c r="DW234" s="637"/>
      <c r="DX234" s="637"/>
      <c r="DY234" s="637"/>
      <c r="DZ234" s="637"/>
      <c r="EA234" s="637"/>
      <c r="EB234" s="637"/>
      <c r="EC234" s="637"/>
      <c r="ED234" s="637"/>
      <c r="EE234" s="637"/>
      <c r="EF234" s="637"/>
      <c r="EG234" s="637"/>
      <c r="EH234" s="637"/>
      <c r="EI234" s="637"/>
      <c r="EJ234" s="637"/>
      <c r="EK234" s="637"/>
      <c r="EL234" s="637"/>
      <c r="EM234" s="637"/>
      <c r="EN234" s="637"/>
      <c r="EO234" s="637"/>
      <c r="EP234" s="637"/>
      <c r="EQ234" s="637"/>
      <c r="ER234" s="637"/>
      <c r="ES234" s="637"/>
      <c r="ET234" s="637"/>
      <c r="EU234" s="637"/>
      <c r="EV234" s="637"/>
      <c r="EW234" s="637"/>
      <c r="EX234" s="637"/>
      <c r="EY234" s="637"/>
      <c r="EZ234" s="637"/>
      <c r="FA234" s="637"/>
      <c r="FB234" s="637"/>
      <c r="FC234" s="637"/>
      <c r="FD234" s="637"/>
      <c r="FE234" s="637"/>
      <c r="FF234" s="637"/>
      <c r="FG234" s="637"/>
      <c r="FH234" s="637"/>
      <c r="FI234" s="637"/>
      <c r="FJ234" s="637"/>
      <c r="FK234" s="637"/>
      <c r="FL234" s="637"/>
      <c r="FM234" s="637"/>
      <c r="FN234" s="637"/>
      <c r="FO234" s="637"/>
      <c r="FP234" s="637"/>
      <c r="FQ234" s="637"/>
      <c r="FR234" s="637"/>
      <c r="FS234" s="637"/>
      <c r="FT234" s="637"/>
      <c r="FU234" s="637"/>
      <c r="FV234" s="637"/>
      <c r="FW234" s="637"/>
      <c r="FX234" s="637"/>
      <c r="FY234" s="637"/>
      <c r="FZ234" s="637"/>
      <c r="GA234" s="637"/>
      <c r="GB234" s="637"/>
      <c r="GC234" s="637"/>
      <c r="GD234" s="637"/>
      <c r="GE234" s="637"/>
      <c r="GF234" s="637"/>
      <c r="GG234" s="637"/>
      <c r="GH234" s="637"/>
      <c r="GI234" s="637"/>
      <c r="GJ234" s="637"/>
      <c r="GK234" s="637"/>
      <c r="GL234" s="637"/>
      <c r="GM234" s="637"/>
      <c r="GN234" s="637"/>
      <c r="GO234" s="637"/>
      <c r="GP234" s="637"/>
      <c r="GQ234" s="637"/>
      <c r="GR234" s="637"/>
      <c r="GS234" s="637"/>
      <c r="GT234" s="637"/>
      <c r="GU234" s="637"/>
      <c r="GV234" s="637"/>
      <c r="GW234" s="637"/>
      <c r="GX234" s="637"/>
      <c r="GY234" s="637"/>
      <c r="GZ234" s="637"/>
      <c r="HA234" s="637"/>
      <c r="HB234" s="637"/>
      <c r="HC234" s="637"/>
      <c r="HD234" s="637"/>
      <c r="HE234" s="637"/>
      <c r="HF234" s="637"/>
      <c r="HG234" s="637"/>
      <c r="HH234" s="637"/>
      <c r="HI234" s="637"/>
      <c r="HJ234" s="637"/>
      <c r="HK234" s="637"/>
      <c r="HL234" s="637"/>
      <c r="HM234" s="637"/>
      <c r="HN234" s="637"/>
      <c r="HO234" s="637"/>
      <c r="HP234" s="637"/>
      <c r="HQ234" s="637"/>
      <c r="HR234" s="637"/>
      <c r="HS234" s="637"/>
      <c r="HT234" s="637"/>
      <c r="HU234" s="637"/>
      <c r="HV234" s="637"/>
      <c r="HW234" s="637"/>
      <c r="HX234" s="637"/>
      <c r="HY234" s="637"/>
      <c r="HZ234" s="637"/>
      <c r="IA234" s="637"/>
      <c r="IB234" s="637"/>
      <c r="IC234" s="637"/>
      <c r="ID234" s="637"/>
      <c r="IE234" s="637"/>
      <c r="IF234" s="637"/>
      <c r="IG234" s="637"/>
      <c r="IH234" s="637"/>
      <c r="II234" s="637"/>
      <c r="IJ234" s="637"/>
      <c r="IK234" s="637"/>
      <c r="IL234" s="637"/>
      <c r="IM234" s="637"/>
      <c r="IN234" s="637"/>
      <c r="IO234" s="637"/>
      <c r="IP234" s="637"/>
      <c r="IQ234" s="637"/>
      <c r="IR234" s="637"/>
      <c r="IS234" s="637"/>
      <c r="IT234" s="637"/>
      <c r="IU234" s="637"/>
      <c r="IV234" s="637"/>
    </row>
    <row r="235" spans="1:256" s="638" customFormat="1" ht="18.75" customHeight="1">
      <c r="A235" s="532"/>
      <c r="B235" s="493"/>
      <c r="C235" s="493" t="s">
        <v>709</v>
      </c>
      <c r="D235" s="632"/>
      <c r="E235" s="632"/>
      <c r="F235" s="632"/>
      <c r="G235" s="632"/>
      <c r="H235" s="632"/>
      <c r="I235" s="628"/>
      <c r="J235" s="632"/>
      <c r="K235" s="632"/>
      <c r="L235" s="632"/>
      <c r="M235" s="634"/>
      <c r="N235" s="632"/>
      <c r="O235" s="632"/>
      <c r="P235" s="1183"/>
      <c r="Q235" s="636"/>
      <c r="R235" s="637"/>
      <c r="S235" s="637"/>
      <c r="T235" s="637"/>
      <c r="U235" s="637"/>
      <c r="V235" s="637"/>
      <c r="W235" s="637"/>
      <c r="X235" s="637"/>
      <c r="Y235" s="637"/>
      <c r="Z235" s="637"/>
      <c r="AA235" s="637"/>
      <c r="AB235" s="637"/>
      <c r="AC235" s="637"/>
      <c r="AD235" s="637"/>
      <c r="AE235" s="637"/>
      <c r="AF235" s="637"/>
      <c r="AG235" s="637"/>
      <c r="AH235" s="637"/>
      <c r="AI235" s="637"/>
      <c r="AJ235" s="637"/>
      <c r="AK235" s="637"/>
      <c r="AL235" s="637"/>
      <c r="AM235" s="637"/>
      <c r="AN235" s="637"/>
      <c r="AO235" s="637"/>
      <c r="AP235" s="637"/>
      <c r="AQ235" s="637"/>
      <c r="AR235" s="637"/>
      <c r="AS235" s="637"/>
      <c r="AT235" s="637"/>
      <c r="AU235" s="637"/>
      <c r="AV235" s="637"/>
      <c r="AW235" s="637"/>
      <c r="AX235" s="637"/>
      <c r="AY235" s="637"/>
      <c r="AZ235" s="637"/>
      <c r="BA235" s="637"/>
      <c r="BB235" s="637"/>
      <c r="BC235" s="637"/>
      <c r="BD235" s="637"/>
      <c r="BE235" s="637"/>
      <c r="BF235" s="637"/>
      <c r="BG235" s="637"/>
      <c r="BH235" s="637"/>
      <c r="BI235" s="637"/>
      <c r="BJ235" s="637"/>
      <c r="BK235" s="637"/>
      <c r="BL235" s="637"/>
      <c r="BM235" s="637"/>
      <c r="BN235" s="637"/>
      <c r="BO235" s="637"/>
      <c r="BP235" s="637"/>
      <c r="BQ235" s="637"/>
      <c r="BR235" s="637"/>
      <c r="BS235" s="637"/>
      <c r="BT235" s="637"/>
      <c r="BU235" s="637"/>
      <c r="BV235" s="637"/>
      <c r="BW235" s="637"/>
      <c r="BX235" s="637"/>
      <c r="BY235" s="637"/>
      <c r="BZ235" s="637"/>
      <c r="CA235" s="637"/>
      <c r="CB235" s="637"/>
      <c r="CC235" s="637"/>
      <c r="CD235" s="637"/>
      <c r="CE235" s="637"/>
      <c r="CF235" s="637"/>
      <c r="CG235" s="637"/>
      <c r="CH235" s="637"/>
      <c r="CI235" s="637"/>
      <c r="CJ235" s="637"/>
      <c r="CK235" s="637"/>
      <c r="CL235" s="637"/>
      <c r="CM235" s="637"/>
      <c r="CN235" s="637"/>
      <c r="CO235" s="637"/>
      <c r="CP235" s="637"/>
      <c r="CQ235" s="637"/>
      <c r="CR235" s="637"/>
      <c r="CS235" s="637"/>
      <c r="CT235" s="637"/>
      <c r="CU235" s="637"/>
      <c r="CV235" s="637"/>
      <c r="CW235" s="637"/>
      <c r="CX235" s="637"/>
      <c r="CY235" s="637"/>
      <c r="CZ235" s="637"/>
      <c r="DA235" s="637"/>
      <c r="DB235" s="637"/>
      <c r="DC235" s="637"/>
      <c r="DD235" s="637"/>
      <c r="DE235" s="637"/>
      <c r="DF235" s="637"/>
      <c r="DG235" s="637"/>
      <c r="DH235" s="637"/>
      <c r="DI235" s="637"/>
      <c r="DJ235" s="637"/>
      <c r="DK235" s="637"/>
      <c r="DL235" s="637"/>
      <c r="DM235" s="637"/>
      <c r="DN235" s="637"/>
      <c r="DO235" s="637"/>
      <c r="DP235" s="637"/>
      <c r="DQ235" s="637"/>
      <c r="DR235" s="637"/>
      <c r="DS235" s="637"/>
      <c r="DT235" s="637"/>
      <c r="DU235" s="637"/>
      <c r="DV235" s="637"/>
      <c r="DW235" s="637"/>
      <c r="DX235" s="637"/>
      <c r="DY235" s="637"/>
      <c r="DZ235" s="637"/>
      <c r="EA235" s="637"/>
      <c r="EB235" s="637"/>
      <c r="EC235" s="637"/>
      <c r="ED235" s="637"/>
      <c r="EE235" s="637"/>
      <c r="EF235" s="637"/>
      <c r="EG235" s="637"/>
      <c r="EH235" s="637"/>
      <c r="EI235" s="637"/>
      <c r="EJ235" s="637"/>
      <c r="EK235" s="637"/>
      <c r="EL235" s="637"/>
      <c r="EM235" s="637"/>
      <c r="EN235" s="637"/>
      <c r="EO235" s="637"/>
      <c r="EP235" s="637"/>
      <c r="EQ235" s="637"/>
      <c r="ER235" s="637"/>
      <c r="ES235" s="637"/>
      <c r="ET235" s="637"/>
      <c r="EU235" s="637"/>
      <c r="EV235" s="637"/>
      <c r="EW235" s="637"/>
      <c r="EX235" s="637"/>
      <c r="EY235" s="637"/>
      <c r="EZ235" s="637"/>
      <c r="FA235" s="637"/>
      <c r="FB235" s="637"/>
      <c r="FC235" s="637"/>
      <c r="FD235" s="637"/>
      <c r="FE235" s="637"/>
      <c r="FF235" s="637"/>
      <c r="FG235" s="637"/>
      <c r="FH235" s="637"/>
      <c r="FI235" s="637"/>
      <c r="FJ235" s="637"/>
      <c r="FK235" s="637"/>
      <c r="FL235" s="637"/>
      <c r="FM235" s="637"/>
      <c r="FN235" s="637"/>
      <c r="FO235" s="637"/>
      <c r="FP235" s="637"/>
      <c r="FQ235" s="637"/>
      <c r="FR235" s="637"/>
      <c r="FS235" s="637"/>
      <c r="FT235" s="637"/>
      <c r="FU235" s="637"/>
      <c r="FV235" s="637"/>
      <c r="FW235" s="637"/>
      <c r="FX235" s="637"/>
      <c r="FY235" s="637"/>
      <c r="FZ235" s="637"/>
      <c r="GA235" s="637"/>
      <c r="GB235" s="637"/>
      <c r="GC235" s="637"/>
      <c r="GD235" s="637"/>
      <c r="GE235" s="637"/>
      <c r="GF235" s="637"/>
      <c r="GG235" s="637"/>
      <c r="GH235" s="637"/>
      <c r="GI235" s="637"/>
      <c r="GJ235" s="637"/>
      <c r="GK235" s="637"/>
      <c r="GL235" s="637"/>
      <c r="GM235" s="637"/>
      <c r="GN235" s="637"/>
      <c r="GO235" s="637"/>
      <c r="GP235" s="637"/>
      <c r="GQ235" s="637"/>
      <c r="GR235" s="637"/>
      <c r="GS235" s="637"/>
      <c r="GT235" s="637"/>
      <c r="GU235" s="637"/>
      <c r="GV235" s="637"/>
      <c r="GW235" s="637"/>
      <c r="GX235" s="637"/>
      <c r="GY235" s="637"/>
      <c r="GZ235" s="637"/>
      <c r="HA235" s="637"/>
      <c r="HB235" s="637"/>
      <c r="HC235" s="637"/>
      <c r="HD235" s="637"/>
      <c r="HE235" s="637"/>
      <c r="HF235" s="637"/>
      <c r="HG235" s="637"/>
      <c r="HH235" s="637"/>
      <c r="HI235" s="637"/>
      <c r="HJ235" s="637"/>
      <c r="HK235" s="637"/>
      <c r="HL235" s="637"/>
      <c r="HM235" s="637"/>
      <c r="HN235" s="637"/>
      <c r="HO235" s="637"/>
      <c r="HP235" s="637"/>
      <c r="HQ235" s="637"/>
      <c r="HR235" s="637"/>
      <c r="HS235" s="637"/>
      <c r="HT235" s="637"/>
      <c r="HU235" s="637"/>
      <c r="HV235" s="637"/>
      <c r="HW235" s="637"/>
      <c r="HX235" s="637"/>
      <c r="HY235" s="637"/>
      <c r="HZ235" s="637"/>
      <c r="IA235" s="637"/>
      <c r="IB235" s="637"/>
      <c r="IC235" s="637"/>
      <c r="ID235" s="637"/>
      <c r="IE235" s="637"/>
      <c r="IF235" s="637"/>
      <c r="IG235" s="637"/>
      <c r="IH235" s="637"/>
      <c r="II235" s="637"/>
      <c r="IJ235" s="637"/>
      <c r="IK235" s="637"/>
      <c r="IL235" s="637"/>
      <c r="IM235" s="637"/>
      <c r="IN235" s="637"/>
      <c r="IO235" s="637"/>
      <c r="IP235" s="637"/>
      <c r="IQ235" s="637"/>
      <c r="IR235" s="637"/>
      <c r="IS235" s="637"/>
      <c r="IT235" s="637"/>
      <c r="IU235" s="637"/>
      <c r="IV235" s="637"/>
    </row>
    <row r="236" spans="1:256" s="638" customFormat="1" ht="18.75" customHeight="1">
      <c r="A236" s="532"/>
      <c r="B236" s="493"/>
      <c r="C236" s="493" t="s">
        <v>685</v>
      </c>
      <c r="D236" s="632"/>
      <c r="E236" s="632"/>
      <c r="F236" s="632"/>
      <c r="G236" s="632"/>
      <c r="H236" s="632"/>
      <c r="I236" s="628"/>
      <c r="J236" s="632"/>
      <c r="K236" s="632"/>
      <c r="L236" s="632"/>
      <c r="M236" s="634"/>
      <c r="N236" s="632"/>
      <c r="O236" s="632"/>
      <c r="P236" s="1183"/>
      <c r="Q236" s="636"/>
      <c r="R236" s="637"/>
      <c r="S236" s="637"/>
      <c r="T236" s="637"/>
      <c r="U236" s="637"/>
      <c r="V236" s="637"/>
      <c r="W236" s="637"/>
      <c r="X236" s="637"/>
      <c r="Y236" s="637"/>
      <c r="Z236" s="637"/>
      <c r="AA236" s="637"/>
      <c r="AB236" s="637"/>
      <c r="AC236" s="637"/>
      <c r="AD236" s="637"/>
      <c r="AE236" s="637"/>
      <c r="AF236" s="637"/>
      <c r="AG236" s="637"/>
      <c r="AH236" s="637"/>
      <c r="AI236" s="637"/>
      <c r="AJ236" s="637"/>
      <c r="AK236" s="637"/>
      <c r="AL236" s="637"/>
      <c r="AM236" s="637"/>
      <c r="AN236" s="637"/>
      <c r="AO236" s="637"/>
      <c r="AP236" s="637"/>
      <c r="AQ236" s="637"/>
      <c r="AR236" s="637"/>
      <c r="AS236" s="637"/>
      <c r="AT236" s="637"/>
      <c r="AU236" s="637"/>
      <c r="AV236" s="637"/>
      <c r="AW236" s="637"/>
      <c r="AX236" s="637"/>
      <c r="AY236" s="637"/>
      <c r="AZ236" s="637"/>
      <c r="BA236" s="637"/>
      <c r="BB236" s="637"/>
      <c r="BC236" s="637"/>
      <c r="BD236" s="637"/>
      <c r="BE236" s="637"/>
      <c r="BF236" s="637"/>
      <c r="BG236" s="637"/>
      <c r="BH236" s="637"/>
      <c r="BI236" s="637"/>
      <c r="BJ236" s="637"/>
      <c r="BK236" s="637"/>
      <c r="BL236" s="637"/>
      <c r="BM236" s="637"/>
      <c r="BN236" s="637"/>
      <c r="BO236" s="637"/>
      <c r="BP236" s="637"/>
      <c r="BQ236" s="637"/>
      <c r="BR236" s="637"/>
      <c r="BS236" s="637"/>
      <c r="BT236" s="637"/>
      <c r="BU236" s="637"/>
      <c r="BV236" s="637"/>
      <c r="BW236" s="637"/>
      <c r="BX236" s="637"/>
      <c r="BY236" s="637"/>
      <c r="BZ236" s="637"/>
      <c r="CA236" s="637"/>
      <c r="CB236" s="637"/>
      <c r="CC236" s="637"/>
      <c r="CD236" s="637"/>
      <c r="CE236" s="637"/>
      <c r="CF236" s="637"/>
      <c r="CG236" s="637"/>
      <c r="CH236" s="637"/>
      <c r="CI236" s="637"/>
      <c r="CJ236" s="637"/>
      <c r="CK236" s="637"/>
      <c r="CL236" s="637"/>
      <c r="CM236" s="637"/>
      <c r="CN236" s="637"/>
      <c r="CO236" s="637"/>
      <c r="CP236" s="637"/>
      <c r="CQ236" s="637"/>
      <c r="CR236" s="637"/>
      <c r="CS236" s="637"/>
      <c r="CT236" s="637"/>
      <c r="CU236" s="637"/>
      <c r="CV236" s="637"/>
      <c r="CW236" s="637"/>
      <c r="CX236" s="637"/>
      <c r="CY236" s="637"/>
      <c r="CZ236" s="637"/>
      <c r="DA236" s="637"/>
      <c r="DB236" s="637"/>
      <c r="DC236" s="637"/>
      <c r="DD236" s="637"/>
      <c r="DE236" s="637"/>
      <c r="DF236" s="637"/>
      <c r="DG236" s="637"/>
      <c r="DH236" s="637"/>
      <c r="DI236" s="637"/>
      <c r="DJ236" s="637"/>
      <c r="DK236" s="637"/>
      <c r="DL236" s="637"/>
      <c r="DM236" s="637"/>
      <c r="DN236" s="637"/>
      <c r="DO236" s="637"/>
      <c r="DP236" s="637"/>
      <c r="DQ236" s="637"/>
      <c r="DR236" s="637"/>
      <c r="DS236" s="637"/>
      <c r="DT236" s="637"/>
      <c r="DU236" s="637"/>
      <c r="DV236" s="637"/>
      <c r="DW236" s="637"/>
      <c r="DX236" s="637"/>
      <c r="DY236" s="637"/>
      <c r="DZ236" s="637"/>
      <c r="EA236" s="637"/>
      <c r="EB236" s="637"/>
      <c r="EC236" s="637"/>
      <c r="ED236" s="637"/>
      <c r="EE236" s="637"/>
      <c r="EF236" s="637"/>
      <c r="EG236" s="637"/>
      <c r="EH236" s="637"/>
      <c r="EI236" s="637"/>
      <c r="EJ236" s="637"/>
      <c r="EK236" s="637"/>
      <c r="EL236" s="637"/>
      <c r="EM236" s="637"/>
      <c r="EN236" s="637"/>
      <c r="EO236" s="637"/>
      <c r="EP236" s="637"/>
      <c r="EQ236" s="637"/>
      <c r="ER236" s="637"/>
      <c r="ES236" s="637"/>
      <c r="ET236" s="637"/>
      <c r="EU236" s="637"/>
      <c r="EV236" s="637"/>
      <c r="EW236" s="637"/>
      <c r="EX236" s="637"/>
      <c r="EY236" s="637"/>
      <c r="EZ236" s="637"/>
      <c r="FA236" s="637"/>
      <c r="FB236" s="637"/>
      <c r="FC236" s="637"/>
      <c r="FD236" s="637"/>
      <c r="FE236" s="637"/>
      <c r="FF236" s="637"/>
      <c r="FG236" s="637"/>
      <c r="FH236" s="637"/>
      <c r="FI236" s="637"/>
      <c r="FJ236" s="637"/>
      <c r="FK236" s="637"/>
      <c r="FL236" s="637"/>
      <c r="FM236" s="637"/>
      <c r="FN236" s="637"/>
      <c r="FO236" s="637"/>
      <c r="FP236" s="637"/>
      <c r="FQ236" s="637"/>
      <c r="FR236" s="637"/>
      <c r="FS236" s="637"/>
      <c r="FT236" s="637"/>
      <c r="FU236" s="637"/>
      <c r="FV236" s="637"/>
      <c r="FW236" s="637"/>
      <c r="FX236" s="637"/>
      <c r="FY236" s="637"/>
      <c r="FZ236" s="637"/>
      <c r="GA236" s="637"/>
      <c r="GB236" s="637"/>
      <c r="GC236" s="637"/>
      <c r="GD236" s="637"/>
      <c r="GE236" s="637"/>
      <c r="GF236" s="637"/>
      <c r="GG236" s="637"/>
      <c r="GH236" s="637"/>
      <c r="GI236" s="637"/>
      <c r="GJ236" s="637"/>
      <c r="GK236" s="637"/>
      <c r="GL236" s="637"/>
      <c r="GM236" s="637"/>
      <c r="GN236" s="637"/>
      <c r="GO236" s="637"/>
      <c r="GP236" s="637"/>
      <c r="GQ236" s="637"/>
      <c r="GR236" s="637"/>
      <c r="GS236" s="637"/>
      <c r="GT236" s="637"/>
      <c r="GU236" s="637"/>
      <c r="GV236" s="637"/>
      <c r="GW236" s="637"/>
      <c r="GX236" s="637"/>
      <c r="GY236" s="637"/>
      <c r="GZ236" s="637"/>
      <c r="HA236" s="637"/>
      <c r="HB236" s="637"/>
      <c r="HC236" s="637"/>
      <c r="HD236" s="637"/>
      <c r="HE236" s="637"/>
      <c r="HF236" s="637"/>
      <c r="HG236" s="637"/>
      <c r="HH236" s="637"/>
      <c r="HI236" s="637"/>
      <c r="HJ236" s="637"/>
      <c r="HK236" s="637"/>
      <c r="HL236" s="637"/>
      <c r="HM236" s="637"/>
      <c r="HN236" s="637"/>
      <c r="HO236" s="637"/>
      <c r="HP236" s="637"/>
      <c r="HQ236" s="637"/>
      <c r="HR236" s="637"/>
      <c r="HS236" s="637"/>
      <c r="HT236" s="637"/>
      <c r="HU236" s="637"/>
      <c r="HV236" s="637"/>
      <c r="HW236" s="637"/>
      <c r="HX236" s="637"/>
      <c r="HY236" s="637"/>
      <c r="HZ236" s="637"/>
      <c r="IA236" s="637"/>
      <c r="IB236" s="637"/>
      <c r="IC236" s="637"/>
      <c r="ID236" s="637"/>
      <c r="IE236" s="637"/>
      <c r="IF236" s="637"/>
      <c r="IG236" s="637"/>
      <c r="IH236" s="637"/>
      <c r="II236" s="637"/>
      <c r="IJ236" s="637"/>
      <c r="IK236" s="637"/>
      <c r="IL236" s="637"/>
      <c r="IM236" s="637"/>
      <c r="IN236" s="637"/>
      <c r="IO236" s="637"/>
      <c r="IP236" s="637"/>
      <c r="IQ236" s="637"/>
      <c r="IR236" s="637"/>
      <c r="IS236" s="637"/>
      <c r="IT236" s="637"/>
      <c r="IU236" s="637"/>
      <c r="IV236" s="637"/>
    </row>
    <row r="237" spans="1:256" s="638" customFormat="1" ht="18.75" customHeight="1">
      <c r="A237" s="532"/>
      <c r="B237" s="493"/>
      <c r="C237" s="493" t="s">
        <v>686</v>
      </c>
      <c r="D237" s="632"/>
      <c r="E237" s="632"/>
      <c r="F237" s="632"/>
      <c r="G237" s="632"/>
      <c r="H237" s="632"/>
      <c r="I237" s="628"/>
      <c r="J237" s="632"/>
      <c r="K237" s="632"/>
      <c r="L237" s="632"/>
      <c r="M237" s="634"/>
      <c r="N237" s="632"/>
      <c r="O237" s="632"/>
      <c r="P237" s="1183"/>
      <c r="Q237" s="636"/>
      <c r="R237" s="637"/>
      <c r="S237" s="637"/>
      <c r="T237" s="637"/>
      <c r="U237" s="637"/>
      <c r="V237" s="637"/>
      <c r="W237" s="637"/>
      <c r="X237" s="637"/>
      <c r="Y237" s="637"/>
      <c r="Z237" s="637"/>
      <c r="AA237" s="637"/>
      <c r="AB237" s="637"/>
      <c r="AC237" s="637"/>
      <c r="AD237" s="637"/>
      <c r="AE237" s="637"/>
      <c r="AF237" s="637"/>
      <c r="AG237" s="637"/>
      <c r="AH237" s="637"/>
      <c r="AI237" s="637"/>
      <c r="AJ237" s="637"/>
      <c r="AK237" s="637"/>
      <c r="AL237" s="637"/>
      <c r="AM237" s="637"/>
      <c r="AN237" s="637"/>
      <c r="AO237" s="637"/>
      <c r="AP237" s="637"/>
      <c r="AQ237" s="637"/>
      <c r="AR237" s="637"/>
      <c r="AS237" s="637"/>
      <c r="AT237" s="637"/>
      <c r="AU237" s="637"/>
      <c r="AV237" s="637"/>
      <c r="AW237" s="637"/>
      <c r="AX237" s="637"/>
      <c r="AY237" s="637"/>
      <c r="AZ237" s="637"/>
      <c r="BA237" s="637"/>
      <c r="BB237" s="637"/>
      <c r="BC237" s="637"/>
      <c r="BD237" s="637"/>
      <c r="BE237" s="637"/>
      <c r="BF237" s="637"/>
      <c r="BG237" s="637"/>
      <c r="BH237" s="637"/>
      <c r="BI237" s="637"/>
      <c r="BJ237" s="637"/>
      <c r="BK237" s="637"/>
      <c r="BL237" s="637"/>
      <c r="BM237" s="637"/>
      <c r="BN237" s="637"/>
      <c r="BO237" s="637"/>
      <c r="BP237" s="637"/>
      <c r="BQ237" s="637"/>
      <c r="BR237" s="637"/>
      <c r="BS237" s="637"/>
      <c r="BT237" s="637"/>
      <c r="BU237" s="637"/>
      <c r="BV237" s="637"/>
      <c r="BW237" s="637"/>
      <c r="BX237" s="637"/>
      <c r="BY237" s="637"/>
      <c r="BZ237" s="637"/>
      <c r="CA237" s="637"/>
      <c r="CB237" s="637"/>
      <c r="CC237" s="637"/>
      <c r="CD237" s="637"/>
      <c r="CE237" s="637"/>
      <c r="CF237" s="637"/>
      <c r="CG237" s="637"/>
      <c r="CH237" s="637"/>
      <c r="CI237" s="637"/>
      <c r="CJ237" s="637"/>
      <c r="CK237" s="637"/>
      <c r="CL237" s="637"/>
      <c r="CM237" s="637"/>
      <c r="CN237" s="637"/>
      <c r="CO237" s="637"/>
      <c r="CP237" s="637"/>
      <c r="CQ237" s="637"/>
      <c r="CR237" s="637"/>
      <c r="CS237" s="637"/>
      <c r="CT237" s="637"/>
      <c r="CU237" s="637"/>
      <c r="CV237" s="637"/>
      <c r="CW237" s="637"/>
      <c r="CX237" s="637"/>
      <c r="CY237" s="637"/>
      <c r="CZ237" s="637"/>
      <c r="DA237" s="637"/>
      <c r="DB237" s="637"/>
      <c r="DC237" s="637"/>
      <c r="DD237" s="637"/>
      <c r="DE237" s="637"/>
      <c r="DF237" s="637"/>
      <c r="DG237" s="637"/>
      <c r="DH237" s="637"/>
      <c r="DI237" s="637"/>
      <c r="DJ237" s="637"/>
      <c r="DK237" s="637"/>
      <c r="DL237" s="637"/>
      <c r="DM237" s="637"/>
      <c r="DN237" s="637"/>
      <c r="DO237" s="637"/>
      <c r="DP237" s="637"/>
      <c r="DQ237" s="637"/>
      <c r="DR237" s="637"/>
      <c r="DS237" s="637"/>
      <c r="DT237" s="637"/>
      <c r="DU237" s="637"/>
      <c r="DV237" s="637"/>
      <c r="DW237" s="637"/>
      <c r="DX237" s="637"/>
      <c r="DY237" s="637"/>
      <c r="DZ237" s="637"/>
      <c r="EA237" s="637"/>
      <c r="EB237" s="637"/>
      <c r="EC237" s="637"/>
      <c r="ED237" s="637"/>
      <c r="EE237" s="637"/>
      <c r="EF237" s="637"/>
      <c r="EG237" s="637"/>
      <c r="EH237" s="637"/>
      <c r="EI237" s="637"/>
      <c r="EJ237" s="637"/>
      <c r="EK237" s="637"/>
      <c r="EL237" s="637"/>
      <c r="EM237" s="637"/>
      <c r="EN237" s="637"/>
      <c r="EO237" s="637"/>
      <c r="EP237" s="637"/>
      <c r="EQ237" s="637"/>
      <c r="ER237" s="637"/>
      <c r="ES237" s="637"/>
      <c r="ET237" s="637"/>
      <c r="EU237" s="637"/>
      <c r="EV237" s="637"/>
      <c r="EW237" s="637"/>
      <c r="EX237" s="637"/>
      <c r="EY237" s="637"/>
      <c r="EZ237" s="637"/>
      <c r="FA237" s="637"/>
      <c r="FB237" s="637"/>
      <c r="FC237" s="637"/>
      <c r="FD237" s="637"/>
      <c r="FE237" s="637"/>
      <c r="FF237" s="637"/>
      <c r="FG237" s="637"/>
      <c r="FH237" s="637"/>
      <c r="FI237" s="637"/>
      <c r="FJ237" s="637"/>
      <c r="FK237" s="637"/>
      <c r="FL237" s="637"/>
      <c r="FM237" s="637"/>
      <c r="FN237" s="637"/>
      <c r="FO237" s="637"/>
      <c r="FP237" s="637"/>
      <c r="FQ237" s="637"/>
      <c r="FR237" s="637"/>
      <c r="FS237" s="637"/>
      <c r="FT237" s="637"/>
      <c r="FU237" s="637"/>
      <c r="FV237" s="637"/>
      <c r="FW237" s="637"/>
      <c r="FX237" s="637"/>
      <c r="FY237" s="637"/>
      <c r="FZ237" s="637"/>
      <c r="GA237" s="637"/>
      <c r="GB237" s="637"/>
      <c r="GC237" s="637"/>
      <c r="GD237" s="637"/>
      <c r="GE237" s="637"/>
      <c r="GF237" s="637"/>
      <c r="GG237" s="637"/>
      <c r="GH237" s="637"/>
      <c r="GI237" s="637"/>
      <c r="GJ237" s="637"/>
      <c r="GK237" s="637"/>
      <c r="GL237" s="637"/>
      <c r="GM237" s="637"/>
      <c r="GN237" s="637"/>
      <c r="GO237" s="637"/>
      <c r="GP237" s="637"/>
      <c r="GQ237" s="637"/>
      <c r="GR237" s="637"/>
      <c r="GS237" s="637"/>
      <c r="GT237" s="637"/>
      <c r="GU237" s="637"/>
      <c r="GV237" s="637"/>
      <c r="GW237" s="637"/>
      <c r="GX237" s="637"/>
      <c r="GY237" s="637"/>
      <c r="GZ237" s="637"/>
      <c r="HA237" s="637"/>
      <c r="HB237" s="637"/>
      <c r="HC237" s="637"/>
      <c r="HD237" s="637"/>
      <c r="HE237" s="637"/>
      <c r="HF237" s="637"/>
      <c r="HG237" s="637"/>
      <c r="HH237" s="637"/>
      <c r="HI237" s="637"/>
      <c r="HJ237" s="637"/>
      <c r="HK237" s="637"/>
      <c r="HL237" s="637"/>
      <c r="HM237" s="637"/>
      <c r="HN237" s="637"/>
      <c r="HO237" s="637"/>
      <c r="HP237" s="637"/>
      <c r="HQ237" s="637"/>
      <c r="HR237" s="637"/>
      <c r="HS237" s="637"/>
      <c r="HT237" s="637"/>
      <c r="HU237" s="637"/>
      <c r="HV237" s="637"/>
      <c r="HW237" s="637"/>
      <c r="HX237" s="637"/>
      <c r="HY237" s="637"/>
      <c r="HZ237" s="637"/>
      <c r="IA237" s="637"/>
      <c r="IB237" s="637"/>
      <c r="IC237" s="637"/>
      <c r="ID237" s="637"/>
      <c r="IE237" s="637"/>
      <c r="IF237" s="637"/>
      <c r="IG237" s="637"/>
      <c r="IH237" s="637"/>
      <c r="II237" s="637"/>
      <c r="IJ237" s="637"/>
      <c r="IK237" s="637"/>
      <c r="IL237" s="637"/>
      <c r="IM237" s="637"/>
      <c r="IN237" s="637"/>
      <c r="IO237" s="637"/>
      <c r="IP237" s="637"/>
      <c r="IQ237" s="637"/>
      <c r="IR237" s="637"/>
      <c r="IS237" s="637"/>
      <c r="IT237" s="637"/>
      <c r="IU237" s="637"/>
      <c r="IV237" s="637"/>
    </row>
    <row r="238" spans="1:256" s="638" customFormat="1" ht="18.75" customHeight="1">
      <c r="A238" s="532"/>
      <c r="B238" s="493"/>
      <c r="C238" s="493" t="s">
        <v>710</v>
      </c>
      <c r="D238" s="632"/>
      <c r="E238" s="632"/>
      <c r="F238" s="632"/>
      <c r="G238" s="632"/>
      <c r="H238" s="632"/>
      <c r="I238" s="628"/>
      <c r="J238" s="632"/>
      <c r="K238" s="632"/>
      <c r="L238" s="632"/>
      <c r="M238" s="634"/>
      <c r="N238" s="632"/>
      <c r="O238" s="632"/>
      <c r="P238" s="1183"/>
      <c r="Q238" s="636"/>
      <c r="R238" s="637"/>
      <c r="S238" s="637"/>
      <c r="T238" s="637"/>
      <c r="U238" s="637"/>
      <c r="V238" s="637"/>
      <c r="W238" s="637"/>
      <c r="X238" s="637"/>
      <c r="Y238" s="637"/>
      <c r="Z238" s="637"/>
      <c r="AA238" s="637"/>
      <c r="AB238" s="637"/>
      <c r="AC238" s="637"/>
      <c r="AD238" s="637"/>
      <c r="AE238" s="637"/>
      <c r="AF238" s="637"/>
      <c r="AG238" s="637"/>
      <c r="AH238" s="637"/>
      <c r="AI238" s="637"/>
      <c r="AJ238" s="637"/>
      <c r="AK238" s="637"/>
      <c r="AL238" s="637"/>
      <c r="AM238" s="637"/>
      <c r="AN238" s="637"/>
      <c r="AO238" s="637"/>
      <c r="AP238" s="637"/>
      <c r="AQ238" s="637"/>
      <c r="AR238" s="637"/>
      <c r="AS238" s="637"/>
      <c r="AT238" s="637"/>
      <c r="AU238" s="637"/>
      <c r="AV238" s="637"/>
      <c r="AW238" s="637"/>
      <c r="AX238" s="637"/>
      <c r="AY238" s="637"/>
      <c r="AZ238" s="637"/>
      <c r="BA238" s="637"/>
      <c r="BB238" s="637"/>
      <c r="BC238" s="637"/>
      <c r="BD238" s="637"/>
      <c r="BE238" s="637"/>
      <c r="BF238" s="637"/>
      <c r="BG238" s="637"/>
      <c r="BH238" s="637"/>
      <c r="BI238" s="637"/>
      <c r="BJ238" s="637"/>
      <c r="BK238" s="637"/>
      <c r="BL238" s="637"/>
      <c r="BM238" s="637"/>
      <c r="BN238" s="637"/>
      <c r="BO238" s="637"/>
      <c r="BP238" s="637"/>
      <c r="BQ238" s="637"/>
      <c r="BR238" s="637"/>
      <c r="BS238" s="637"/>
      <c r="BT238" s="637"/>
      <c r="BU238" s="637"/>
      <c r="BV238" s="637"/>
      <c r="BW238" s="637"/>
      <c r="BX238" s="637"/>
      <c r="BY238" s="637"/>
      <c r="BZ238" s="637"/>
      <c r="CA238" s="637"/>
      <c r="CB238" s="637"/>
      <c r="CC238" s="637"/>
      <c r="CD238" s="637"/>
      <c r="CE238" s="637"/>
      <c r="CF238" s="637"/>
      <c r="CG238" s="637"/>
      <c r="CH238" s="637"/>
      <c r="CI238" s="637"/>
      <c r="CJ238" s="637"/>
      <c r="CK238" s="637"/>
      <c r="CL238" s="637"/>
      <c r="CM238" s="637"/>
      <c r="CN238" s="637"/>
      <c r="CO238" s="637"/>
      <c r="CP238" s="637"/>
      <c r="CQ238" s="637"/>
      <c r="CR238" s="637"/>
      <c r="CS238" s="637"/>
      <c r="CT238" s="637"/>
      <c r="CU238" s="637"/>
      <c r="CV238" s="637"/>
      <c r="CW238" s="637"/>
      <c r="CX238" s="637"/>
      <c r="CY238" s="637"/>
      <c r="CZ238" s="637"/>
      <c r="DA238" s="637"/>
      <c r="DB238" s="637"/>
      <c r="DC238" s="637"/>
      <c r="DD238" s="637"/>
      <c r="DE238" s="637"/>
      <c r="DF238" s="637"/>
      <c r="DG238" s="637"/>
      <c r="DH238" s="637"/>
      <c r="DI238" s="637"/>
      <c r="DJ238" s="637"/>
      <c r="DK238" s="637"/>
      <c r="DL238" s="637"/>
      <c r="DM238" s="637"/>
      <c r="DN238" s="637"/>
      <c r="DO238" s="637"/>
      <c r="DP238" s="637"/>
      <c r="DQ238" s="637"/>
      <c r="DR238" s="637"/>
      <c r="DS238" s="637"/>
      <c r="DT238" s="637"/>
      <c r="DU238" s="637"/>
      <c r="DV238" s="637"/>
      <c r="DW238" s="637"/>
      <c r="DX238" s="637"/>
      <c r="DY238" s="637"/>
      <c r="DZ238" s="637"/>
      <c r="EA238" s="637"/>
      <c r="EB238" s="637"/>
      <c r="EC238" s="637"/>
      <c r="ED238" s="637"/>
      <c r="EE238" s="637"/>
      <c r="EF238" s="637"/>
      <c r="EG238" s="637"/>
      <c r="EH238" s="637"/>
      <c r="EI238" s="637"/>
      <c r="EJ238" s="637"/>
      <c r="EK238" s="637"/>
      <c r="EL238" s="637"/>
      <c r="EM238" s="637"/>
      <c r="EN238" s="637"/>
      <c r="EO238" s="637"/>
      <c r="EP238" s="637"/>
      <c r="EQ238" s="637"/>
      <c r="ER238" s="637"/>
      <c r="ES238" s="637"/>
      <c r="ET238" s="637"/>
      <c r="EU238" s="637"/>
      <c r="EV238" s="637"/>
      <c r="EW238" s="637"/>
      <c r="EX238" s="637"/>
      <c r="EY238" s="637"/>
      <c r="EZ238" s="637"/>
      <c r="FA238" s="637"/>
      <c r="FB238" s="637"/>
      <c r="FC238" s="637"/>
      <c r="FD238" s="637"/>
      <c r="FE238" s="637"/>
      <c r="FF238" s="637"/>
      <c r="FG238" s="637"/>
      <c r="FH238" s="637"/>
      <c r="FI238" s="637"/>
      <c r="FJ238" s="637"/>
      <c r="FK238" s="637"/>
      <c r="FL238" s="637"/>
      <c r="FM238" s="637"/>
      <c r="FN238" s="637"/>
      <c r="FO238" s="637"/>
      <c r="FP238" s="637"/>
      <c r="FQ238" s="637"/>
      <c r="FR238" s="637"/>
      <c r="FS238" s="637"/>
      <c r="FT238" s="637"/>
      <c r="FU238" s="637"/>
      <c r="FV238" s="637"/>
      <c r="FW238" s="637"/>
      <c r="FX238" s="637"/>
      <c r="FY238" s="637"/>
      <c r="FZ238" s="637"/>
      <c r="GA238" s="637"/>
      <c r="GB238" s="637"/>
      <c r="GC238" s="637"/>
      <c r="GD238" s="637"/>
      <c r="GE238" s="637"/>
      <c r="GF238" s="637"/>
      <c r="GG238" s="637"/>
      <c r="GH238" s="637"/>
      <c r="GI238" s="637"/>
      <c r="GJ238" s="637"/>
      <c r="GK238" s="637"/>
      <c r="GL238" s="637"/>
      <c r="GM238" s="637"/>
      <c r="GN238" s="637"/>
      <c r="GO238" s="637"/>
      <c r="GP238" s="637"/>
      <c r="GQ238" s="637"/>
      <c r="GR238" s="637"/>
      <c r="GS238" s="637"/>
      <c r="GT238" s="637"/>
      <c r="GU238" s="637"/>
      <c r="GV238" s="637"/>
      <c r="GW238" s="637"/>
      <c r="GX238" s="637"/>
      <c r="GY238" s="637"/>
      <c r="GZ238" s="637"/>
      <c r="HA238" s="637"/>
      <c r="HB238" s="637"/>
      <c r="HC238" s="637"/>
      <c r="HD238" s="637"/>
      <c r="HE238" s="637"/>
      <c r="HF238" s="637"/>
      <c r="HG238" s="637"/>
      <c r="HH238" s="637"/>
      <c r="HI238" s="637"/>
      <c r="HJ238" s="637"/>
      <c r="HK238" s="637"/>
      <c r="HL238" s="637"/>
      <c r="HM238" s="637"/>
      <c r="HN238" s="637"/>
      <c r="HO238" s="637"/>
      <c r="HP238" s="637"/>
      <c r="HQ238" s="637"/>
      <c r="HR238" s="637"/>
      <c r="HS238" s="637"/>
      <c r="HT238" s="637"/>
      <c r="HU238" s="637"/>
      <c r="HV238" s="637"/>
      <c r="HW238" s="637"/>
      <c r="HX238" s="637"/>
      <c r="HY238" s="637"/>
      <c r="HZ238" s="637"/>
      <c r="IA238" s="637"/>
      <c r="IB238" s="637"/>
      <c r="IC238" s="637"/>
      <c r="ID238" s="637"/>
      <c r="IE238" s="637"/>
      <c r="IF238" s="637"/>
      <c r="IG238" s="637"/>
      <c r="IH238" s="637"/>
      <c r="II238" s="637"/>
      <c r="IJ238" s="637"/>
      <c r="IK238" s="637"/>
      <c r="IL238" s="637"/>
      <c r="IM238" s="637"/>
      <c r="IN238" s="637"/>
      <c r="IO238" s="637"/>
      <c r="IP238" s="637"/>
      <c r="IQ238" s="637"/>
      <c r="IR238" s="637"/>
      <c r="IS238" s="637"/>
      <c r="IT238" s="637"/>
      <c r="IU238" s="637"/>
      <c r="IV238" s="637"/>
    </row>
    <row r="239" spans="1:256" s="638" customFormat="1" ht="18.75" customHeight="1">
      <c r="A239" s="532"/>
      <c r="B239" s="493"/>
      <c r="C239" s="493" t="s">
        <v>711</v>
      </c>
      <c r="D239" s="632"/>
      <c r="E239" s="632"/>
      <c r="F239" s="632"/>
      <c r="G239" s="632"/>
      <c r="H239" s="632"/>
      <c r="I239" s="628"/>
      <c r="J239" s="632"/>
      <c r="K239" s="632"/>
      <c r="L239" s="632"/>
      <c r="M239" s="634"/>
      <c r="N239" s="632"/>
      <c r="O239" s="632"/>
      <c r="P239" s="1183"/>
      <c r="Q239" s="636"/>
      <c r="R239" s="637"/>
      <c r="S239" s="637"/>
      <c r="T239" s="637"/>
      <c r="U239" s="637"/>
      <c r="V239" s="637"/>
      <c r="W239" s="637"/>
      <c r="X239" s="637"/>
      <c r="Y239" s="637"/>
      <c r="Z239" s="637"/>
      <c r="AA239" s="637"/>
      <c r="AB239" s="637"/>
      <c r="AC239" s="637"/>
      <c r="AD239" s="637"/>
      <c r="AE239" s="637"/>
      <c r="AF239" s="637"/>
      <c r="AG239" s="637"/>
      <c r="AH239" s="637"/>
      <c r="AI239" s="637"/>
      <c r="AJ239" s="637"/>
      <c r="AK239" s="637"/>
      <c r="AL239" s="637"/>
      <c r="AM239" s="637"/>
      <c r="AN239" s="637"/>
      <c r="AO239" s="637"/>
      <c r="AP239" s="637"/>
      <c r="AQ239" s="637"/>
      <c r="AR239" s="637"/>
      <c r="AS239" s="637"/>
      <c r="AT239" s="637"/>
      <c r="AU239" s="637"/>
      <c r="AV239" s="637"/>
      <c r="AW239" s="637"/>
      <c r="AX239" s="637"/>
      <c r="AY239" s="637"/>
      <c r="AZ239" s="637"/>
      <c r="BA239" s="637"/>
      <c r="BB239" s="637"/>
      <c r="BC239" s="637"/>
      <c r="BD239" s="637"/>
      <c r="BE239" s="637"/>
      <c r="BF239" s="637"/>
      <c r="BG239" s="637"/>
      <c r="BH239" s="637"/>
      <c r="BI239" s="637"/>
      <c r="BJ239" s="637"/>
      <c r="BK239" s="637"/>
      <c r="BL239" s="637"/>
      <c r="BM239" s="637"/>
      <c r="BN239" s="637"/>
      <c r="BO239" s="637"/>
      <c r="BP239" s="637"/>
      <c r="BQ239" s="637"/>
      <c r="BR239" s="637"/>
      <c r="BS239" s="637"/>
      <c r="BT239" s="637"/>
      <c r="BU239" s="637"/>
      <c r="BV239" s="637"/>
      <c r="BW239" s="637"/>
      <c r="BX239" s="637"/>
      <c r="BY239" s="637"/>
      <c r="BZ239" s="637"/>
      <c r="CA239" s="637"/>
      <c r="CB239" s="637"/>
      <c r="CC239" s="637"/>
      <c r="CD239" s="637"/>
      <c r="CE239" s="637"/>
      <c r="CF239" s="637"/>
      <c r="CG239" s="637"/>
      <c r="CH239" s="637"/>
      <c r="CI239" s="637"/>
      <c r="CJ239" s="637"/>
      <c r="CK239" s="637"/>
      <c r="CL239" s="637"/>
      <c r="CM239" s="637"/>
      <c r="CN239" s="637"/>
      <c r="CO239" s="637"/>
      <c r="CP239" s="637"/>
      <c r="CQ239" s="637"/>
      <c r="CR239" s="637"/>
      <c r="CS239" s="637"/>
      <c r="CT239" s="637"/>
      <c r="CU239" s="637"/>
      <c r="CV239" s="637"/>
      <c r="CW239" s="637"/>
      <c r="CX239" s="637"/>
      <c r="CY239" s="637"/>
      <c r="CZ239" s="637"/>
      <c r="DA239" s="637"/>
      <c r="DB239" s="637"/>
      <c r="DC239" s="637"/>
      <c r="DD239" s="637"/>
      <c r="DE239" s="637"/>
      <c r="DF239" s="637"/>
      <c r="DG239" s="637"/>
      <c r="DH239" s="637"/>
      <c r="DI239" s="637"/>
      <c r="DJ239" s="637"/>
      <c r="DK239" s="637"/>
      <c r="DL239" s="637"/>
      <c r="DM239" s="637"/>
      <c r="DN239" s="637"/>
      <c r="DO239" s="637"/>
      <c r="DP239" s="637"/>
      <c r="DQ239" s="637"/>
      <c r="DR239" s="637"/>
      <c r="DS239" s="637"/>
      <c r="DT239" s="637"/>
      <c r="DU239" s="637"/>
      <c r="DV239" s="637"/>
      <c r="DW239" s="637"/>
      <c r="DX239" s="637"/>
      <c r="DY239" s="637"/>
      <c r="DZ239" s="637"/>
      <c r="EA239" s="637"/>
      <c r="EB239" s="637"/>
      <c r="EC239" s="637"/>
      <c r="ED239" s="637"/>
      <c r="EE239" s="637"/>
      <c r="EF239" s="637"/>
      <c r="EG239" s="637"/>
      <c r="EH239" s="637"/>
      <c r="EI239" s="637"/>
      <c r="EJ239" s="637"/>
      <c r="EK239" s="637"/>
      <c r="EL239" s="637"/>
      <c r="EM239" s="637"/>
      <c r="EN239" s="637"/>
      <c r="EO239" s="637"/>
      <c r="EP239" s="637"/>
      <c r="EQ239" s="637"/>
      <c r="ER239" s="637"/>
      <c r="ES239" s="637"/>
      <c r="ET239" s="637"/>
      <c r="EU239" s="637"/>
      <c r="EV239" s="637"/>
      <c r="EW239" s="637"/>
      <c r="EX239" s="637"/>
      <c r="EY239" s="637"/>
      <c r="EZ239" s="637"/>
      <c r="FA239" s="637"/>
      <c r="FB239" s="637"/>
      <c r="FC239" s="637"/>
      <c r="FD239" s="637"/>
      <c r="FE239" s="637"/>
      <c r="FF239" s="637"/>
      <c r="FG239" s="637"/>
      <c r="FH239" s="637"/>
      <c r="FI239" s="637"/>
      <c r="FJ239" s="637"/>
      <c r="FK239" s="637"/>
      <c r="FL239" s="637"/>
      <c r="FM239" s="637"/>
      <c r="FN239" s="637"/>
      <c r="FO239" s="637"/>
      <c r="FP239" s="637"/>
      <c r="FQ239" s="637"/>
      <c r="FR239" s="637"/>
      <c r="FS239" s="637"/>
      <c r="FT239" s="637"/>
      <c r="FU239" s="637"/>
      <c r="FV239" s="637"/>
      <c r="FW239" s="637"/>
      <c r="FX239" s="637"/>
      <c r="FY239" s="637"/>
      <c r="FZ239" s="637"/>
      <c r="GA239" s="637"/>
      <c r="GB239" s="637"/>
      <c r="GC239" s="637"/>
      <c r="GD239" s="637"/>
      <c r="GE239" s="637"/>
      <c r="GF239" s="637"/>
      <c r="GG239" s="637"/>
      <c r="GH239" s="637"/>
      <c r="GI239" s="637"/>
      <c r="GJ239" s="637"/>
      <c r="GK239" s="637"/>
      <c r="GL239" s="637"/>
      <c r="GM239" s="637"/>
      <c r="GN239" s="637"/>
      <c r="GO239" s="637"/>
      <c r="GP239" s="637"/>
      <c r="GQ239" s="637"/>
      <c r="GR239" s="637"/>
      <c r="GS239" s="637"/>
      <c r="GT239" s="637"/>
      <c r="GU239" s="637"/>
      <c r="GV239" s="637"/>
      <c r="GW239" s="637"/>
      <c r="GX239" s="637"/>
      <c r="GY239" s="637"/>
      <c r="GZ239" s="637"/>
      <c r="HA239" s="637"/>
      <c r="HB239" s="637"/>
      <c r="HC239" s="637"/>
      <c r="HD239" s="637"/>
      <c r="HE239" s="637"/>
      <c r="HF239" s="637"/>
      <c r="HG239" s="637"/>
      <c r="HH239" s="637"/>
      <c r="HI239" s="637"/>
      <c r="HJ239" s="637"/>
      <c r="HK239" s="637"/>
      <c r="HL239" s="637"/>
      <c r="HM239" s="637"/>
      <c r="HN239" s="637"/>
      <c r="HO239" s="637"/>
      <c r="HP239" s="637"/>
      <c r="HQ239" s="637"/>
      <c r="HR239" s="637"/>
      <c r="HS239" s="637"/>
      <c r="HT239" s="637"/>
      <c r="HU239" s="637"/>
      <c r="HV239" s="637"/>
      <c r="HW239" s="637"/>
      <c r="HX239" s="637"/>
      <c r="HY239" s="637"/>
      <c r="HZ239" s="637"/>
      <c r="IA239" s="637"/>
      <c r="IB239" s="637"/>
      <c r="IC239" s="637"/>
      <c r="ID239" s="637"/>
      <c r="IE239" s="637"/>
      <c r="IF239" s="637"/>
      <c r="IG239" s="637"/>
      <c r="IH239" s="637"/>
      <c r="II239" s="637"/>
      <c r="IJ239" s="637"/>
      <c r="IK239" s="637"/>
      <c r="IL239" s="637"/>
      <c r="IM239" s="637"/>
      <c r="IN239" s="637"/>
      <c r="IO239" s="637"/>
      <c r="IP239" s="637"/>
      <c r="IQ239" s="637"/>
      <c r="IR239" s="637"/>
      <c r="IS239" s="637"/>
      <c r="IT239" s="637"/>
      <c r="IU239" s="637"/>
      <c r="IV239" s="637"/>
    </row>
    <row r="240" spans="1:256" s="638" customFormat="1" ht="18.75" customHeight="1" hidden="1">
      <c r="A240" s="532"/>
      <c r="B240" s="493"/>
      <c r="C240" s="493"/>
      <c r="D240" s="632"/>
      <c r="E240" s="632"/>
      <c r="F240" s="632"/>
      <c r="G240" s="632"/>
      <c r="H240" s="632"/>
      <c r="I240" s="628"/>
      <c r="J240" s="632"/>
      <c r="K240" s="632"/>
      <c r="L240" s="632"/>
      <c r="M240" s="634"/>
      <c r="N240" s="632"/>
      <c r="O240" s="632"/>
      <c r="P240" s="1183"/>
      <c r="Q240" s="636"/>
      <c r="R240" s="637"/>
      <c r="S240" s="637"/>
      <c r="T240" s="637"/>
      <c r="U240" s="637"/>
      <c r="V240" s="637"/>
      <c r="W240" s="637"/>
      <c r="X240" s="637"/>
      <c r="Y240" s="637"/>
      <c r="Z240" s="637"/>
      <c r="AA240" s="637"/>
      <c r="AB240" s="637"/>
      <c r="AC240" s="637"/>
      <c r="AD240" s="637"/>
      <c r="AE240" s="637"/>
      <c r="AF240" s="637"/>
      <c r="AG240" s="637"/>
      <c r="AH240" s="637"/>
      <c r="AI240" s="637"/>
      <c r="AJ240" s="637"/>
      <c r="AK240" s="637"/>
      <c r="AL240" s="637"/>
      <c r="AM240" s="637"/>
      <c r="AN240" s="637"/>
      <c r="AO240" s="637"/>
      <c r="AP240" s="637"/>
      <c r="AQ240" s="637"/>
      <c r="AR240" s="637"/>
      <c r="AS240" s="637"/>
      <c r="AT240" s="637"/>
      <c r="AU240" s="637"/>
      <c r="AV240" s="637"/>
      <c r="AW240" s="637"/>
      <c r="AX240" s="637"/>
      <c r="AY240" s="637"/>
      <c r="AZ240" s="637"/>
      <c r="BA240" s="637"/>
      <c r="BB240" s="637"/>
      <c r="BC240" s="637"/>
      <c r="BD240" s="637"/>
      <c r="BE240" s="637"/>
      <c r="BF240" s="637"/>
      <c r="BG240" s="637"/>
      <c r="BH240" s="637"/>
      <c r="BI240" s="637"/>
      <c r="BJ240" s="637"/>
      <c r="BK240" s="637"/>
      <c r="BL240" s="637"/>
      <c r="BM240" s="637"/>
      <c r="BN240" s="637"/>
      <c r="BO240" s="637"/>
      <c r="BP240" s="637"/>
      <c r="BQ240" s="637"/>
      <c r="BR240" s="637"/>
      <c r="BS240" s="637"/>
      <c r="BT240" s="637"/>
      <c r="BU240" s="637"/>
      <c r="BV240" s="637"/>
      <c r="BW240" s="637"/>
      <c r="BX240" s="637"/>
      <c r="BY240" s="637"/>
      <c r="BZ240" s="637"/>
      <c r="CA240" s="637"/>
      <c r="CB240" s="637"/>
      <c r="CC240" s="637"/>
      <c r="CD240" s="637"/>
      <c r="CE240" s="637"/>
      <c r="CF240" s="637"/>
      <c r="CG240" s="637"/>
      <c r="CH240" s="637"/>
      <c r="CI240" s="637"/>
      <c r="CJ240" s="637"/>
      <c r="CK240" s="637"/>
      <c r="CL240" s="637"/>
      <c r="CM240" s="637"/>
      <c r="CN240" s="637"/>
      <c r="CO240" s="637"/>
      <c r="CP240" s="637"/>
      <c r="CQ240" s="637"/>
      <c r="CR240" s="637"/>
      <c r="CS240" s="637"/>
      <c r="CT240" s="637"/>
      <c r="CU240" s="637"/>
      <c r="CV240" s="637"/>
      <c r="CW240" s="637"/>
      <c r="CX240" s="637"/>
      <c r="CY240" s="637"/>
      <c r="CZ240" s="637"/>
      <c r="DA240" s="637"/>
      <c r="DB240" s="637"/>
      <c r="DC240" s="637"/>
      <c r="DD240" s="637"/>
      <c r="DE240" s="637"/>
      <c r="DF240" s="637"/>
      <c r="DG240" s="637"/>
      <c r="DH240" s="637"/>
      <c r="DI240" s="637"/>
      <c r="DJ240" s="637"/>
      <c r="DK240" s="637"/>
      <c r="DL240" s="637"/>
      <c r="DM240" s="637"/>
      <c r="DN240" s="637"/>
      <c r="DO240" s="637"/>
      <c r="DP240" s="637"/>
      <c r="DQ240" s="637"/>
      <c r="DR240" s="637"/>
      <c r="DS240" s="637"/>
      <c r="DT240" s="637"/>
      <c r="DU240" s="637"/>
      <c r="DV240" s="637"/>
      <c r="DW240" s="637"/>
      <c r="DX240" s="637"/>
      <c r="DY240" s="637"/>
      <c r="DZ240" s="637"/>
      <c r="EA240" s="637"/>
      <c r="EB240" s="637"/>
      <c r="EC240" s="637"/>
      <c r="ED240" s="637"/>
      <c r="EE240" s="637"/>
      <c r="EF240" s="637"/>
      <c r="EG240" s="637"/>
      <c r="EH240" s="637"/>
      <c r="EI240" s="637"/>
      <c r="EJ240" s="637"/>
      <c r="EK240" s="637"/>
      <c r="EL240" s="637"/>
      <c r="EM240" s="637"/>
      <c r="EN240" s="637"/>
      <c r="EO240" s="637"/>
      <c r="EP240" s="637"/>
      <c r="EQ240" s="637"/>
      <c r="ER240" s="637"/>
      <c r="ES240" s="637"/>
      <c r="ET240" s="637"/>
      <c r="EU240" s="637"/>
      <c r="EV240" s="637"/>
      <c r="EW240" s="637"/>
      <c r="EX240" s="637"/>
      <c r="EY240" s="637"/>
      <c r="EZ240" s="637"/>
      <c r="FA240" s="637"/>
      <c r="FB240" s="637"/>
      <c r="FC240" s="637"/>
      <c r="FD240" s="637"/>
      <c r="FE240" s="637"/>
      <c r="FF240" s="637"/>
      <c r="FG240" s="637"/>
      <c r="FH240" s="637"/>
      <c r="FI240" s="637"/>
      <c r="FJ240" s="637"/>
      <c r="FK240" s="637"/>
      <c r="FL240" s="637"/>
      <c r="FM240" s="637"/>
      <c r="FN240" s="637"/>
      <c r="FO240" s="637"/>
      <c r="FP240" s="637"/>
      <c r="FQ240" s="637"/>
      <c r="FR240" s="637"/>
      <c r="FS240" s="637"/>
      <c r="FT240" s="637"/>
      <c r="FU240" s="637"/>
      <c r="FV240" s="637"/>
      <c r="FW240" s="637"/>
      <c r="FX240" s="637"/>
      <c r="FY240" s="637"/>
      <c r="FZ240" s="637"/>
      <c r="GA240" s="637"/>
      <c r="GB240" s="637"/>
      <c r="GC240" s="637"/>
      <c r="GD240" s="637"/>
      <c r="GE240" s="637"/>
      <c r="GF240" s="637"/>
      <c r="GG240" s="637"/>
      <c r="GH240" s="637"/>
      <c r="GI240" s="637"/>
      <c r="GJ240" s="637"/>
      <c r="GK240" s="637"/>
      <c r="GL240" s="637"/>
      <c r="GM240" s="637"/>
      <c r="GN240" s="637"/>
      <c r="GO240" s="637"/>
      <c r="GP240" s="637"/>
      <c r="GQ240" s="637"/>
      <c r="GR240" s="637"/>
      <c r="GS240" s="637"/>
      <c r="GT240" s="637"/>
      <c r="GU240" s="637"/>
      <c r="GV240" s="637"/>
      <c r="GW240" s="637"/>
      <c r="GX240" s="637"/>
      <c r="GY240" s="637"/>
      <c r="GZ240" s="637"/>
      <c r="HA240" s="637"/>
      <c r="HB240" s="637"/>
      <c r="HC240" s="637"/>
      <c r="HD240" s="637"/>
      <c r="HE240" s="637"/>
      <c r="HF240" s="637"/>
      <c r="HG240" s="637"/>
      <c r="HH240" s="637"/>
      <c r="HI240" s="637"/>
      <c r="HJ240" s="637"/>
      <c r="HK240" s="637"/>
      <c r="HL240" s="637"/>
      <c r="HM240" s="637"/>
      <c r="HN240" s="637"/>
      <c r="HO240" s="637"/>
      <c r="HP240" s="637"/>
      <c r="HQ240" s="637"/>
      <c r="HR240" s="637"/>
      <c r="HS240" s="637"/>
      <c r="HT240" s="637"/>
      <c r="HU240" s="637"/>
      <c r="HV240" s="637"/>
      <c r="HW240" s="637"/>
      <c r="HX240" s="637"/>
      <c r="HY240" s="637"/>
      <c r="HZ240" s="637"/>
      <c r="IA240" s="637"/>
      <c r="IB240" s="637"/>
      <c r="IC240" s="637"/>
      <c r="ID240" s="637"/>
      <c r="IE240" s="637"/>
      <c r="IF240" s="637"/>
      <c r="IG240" s="637"/>
      <c r="IH240" s="637"/>
      <c r="II240" s="637"/>
      <c r="IJ240" s="637"/>
      <c r="IK240" s="637"/>
      <c r="IL240" s="637"/>
      <c r="IM240" s="637"/>
      <c r="IN240" s="637"/>
      <c r="IO240" s="637"/>
      <c r="IP240" s="637"/>
      <c r="IQ240" s="637"/>
      <c r="IR240" s="637"/>
      <c r="IS240" s="637"/>
      <c r="IT240" s="637"/>
      <c r="IU240" s="637"/>
      <c r="IV240" s="637"/>
    </row>
    <row r="241" spans="1:256" s="638" customFormat="1" ht="18.75" customHeight="1" hidden="1">
      <c r="A241" s="532"/>
      <c r="B241" s="493"/>
      <c r="C241" s="493"/>
      <c r="D241" s="632"/>
      <c r="E241" s="632"/>
      <c r="F241" s="632"/>
      <c r="G241" s="632"/>
      <c r="H241" s="632"/>
      <c r="I241" s="628"/>
      <c r="J241" s="632"/>
      <c r="K241" s="632"/>
      <c r="L241" s="632"/>
      <c r="M241" s="634"/>
      <c r="N241" s="632"/>
      <c r="O241" s="632"/>
      <c r="P241" s="1183"/>
      <c r="Q241" s="636"/>
      <c r="R241" s="637"/>
      <c r="S241" s="637"/>
      <c r="T241" s="637"/>
      <c r="U241" s="637"/>
      <c r="V241" s="637"/>
      <c r="W241" s="637"/>
      <c r="X241" s="637"/>
      <c r="Y241" s="637"/>
      <c r="Z241" s="637"/>
      <c r="AA241" s="637"/>
      <c r="AB241" s="637"/>
      <c r="AC241" s="637"/>
      <c r="AD241" s="637"/>
      <c r="AE241" s="637"/>
      <c r="AF241" s="637"/>
      <c r="AG241" s="637"/>
      <c r="AH241" s="637"/>
      <c r="AI241" s="637"/>
      <c r="AJ241" s="637"/>
      <c r="AK241" s="637"/>
      <c r="AL241" s="637"/>
      <c r="AM241" s="637"/>
      <c r="AN241" s="637"/>
      <c r="AO241" s="637"/>
      <c r="AP241" s="637"/>
      <c r="AQ241" s="637"/>
      <c r="AR241" s="637"/>
      <c r="AS241" s="637"/>
      <c r="AT241" s="637"/>
      <c r="AU241" s="637"/>
      <c r="AV241" s="637"/>
      <c r="AW241" s="637"/>
      <c r="AX241" s="637"/>
      <c r="AY241" s="637"/>
      <c r="AZ241" s="637"/>
      <c r="BA241" s="637"/>
      <c r="BB241" s="637"/>
      <c r="BC241" s="637"/>
      <c r="BD241" s="637"/>
      <c r="BE241" s="637"/>
      <c r="BF241" s="637"/>
      <c r="BG241" s="637"/>
      <c r="BH241" s="637"/>
      <c r="BI241" s="637"/>
      <c r="BJ241" s="637"/>
      <c r="BK241" s="637"/>
      <c r="BL241" s="637"/>
      <c r="BM241" s="637"/>
      <c r="BN241" s="637"/>
      <c r="BO241" s="637"/>
      <c r="BP241" s="637"/>
      <c r="BQ241" s="637"/>
      <c r="BR241" s="637"/>
      <c r="BS241" s="637"/>
      <c r="BT241" s="637"/>
      <c r="BU241" s="637"/>
      <c r="BV241" s="637"/>
      <c r="BW241" s="637"/>
      <c r="BX241" s="637"/>
      <c r="BY241" s="637"/>
      <c r="BZ241" s="637"/>
      <c r="CA241" s="637"/>
      <c r="CB241" s="637"/>
      <c r="CC241" s="637"/>
      <c r="CD241" s="637"/>
      <c r="CE241" s="637"/>
      <c r="CF241" s="637"/>
      <c r="CG241" s="637"/>
      <c r="CH241" s="637"/>
      <c r="CI241" s="637"/>
      <c r="CJ241" s="637"/>
      <c r="CK241" s="637"/>
      <c r="CL241" s="637"/>
      <c r="CM241" s="637"/>
      <c r="CN241" s="637"/>
      <c r="CO241" s="637"/>
      <c r="CP241" s="637"/>
      <c r="CQ241" s="637"/>
      <c r="CR241" s="637"/>
      <c r="CS241" s="637"/>
      <c r="CT241" s="637"/>
      <c r="CU241" s="637"/>
      <c r="CV241" s="637"/>
      <c r="CW241" s="637"/>
      <c r="CX241" s="637"/>
      <c r="CY241" s="637"/>
      <c r="CZ241" s="637"/>
      <c r="DA241" s="637"/>
      <c r="DB241" s="637"/>
      <c r="DC241" s="637"/>
      <c r="DD241" s="637"/>
      <c r="DE241" s="637"/>
      <c r="DF241" s="637"/>
      <c r="DG241" s="637"/>
      <c r="DH241" s="637"/>
      <c r="DI241" s="637"/>
      <c r="DJ241" s="637"/>
      <c r="DK241" s="637"/>
      <c r="DL241" s="637"/>
      <c r="DM241" s="637"/>
      <c r="DN241" s="637"/>
      <c r="DO241" s="637"/>
      <c r="DP241" s="637"/>
      <c r="DQ241" s="637"/>
      <c r="DR241" s="637"/>
      <c r="DS241" s="637"/>
      <c r="DT241" s="637"/>
      <c r="DU241" s="637"/>
      <c r="DV241" s="637"/>
      <c r="DW241" s="637"/>
      <c r="DX241" s="637"/>
      <c r="DY241" s="637"/>
      <c r="DZ241" s="637"/>
      <c r="EA241" s="637"/>
      <c r="EB241" s="637"/>
      <c r="EC241" s="637"/>
      <c r="ED241" s="637"/>
      <c r="EE241" s="637"/>
      <c r="EF241" s="637"/>
      <c r="EG241" s="637"/>
      <c r="EH241" s="637"/>
      <c r="EI241" s="637"/>
      <c r="EJ241" s="637"/>
      <c r="EK241" s="637"/>
      <c r="EL241" s="637"/>
      <c r="EM241" s="637"/>
      <c r="EN241" s="637"/>
      <c r="EO241" s="637"/>
      <c r="EP241" s="637"/>
      <c r="EQ241" s="637"/>
      <c r="ER241" s="637"/>
      <c r="ES241" s="637"/>
      <c r="ET241" s="637"/>
      <c r="EU241" s="637"/>
      <c r="EV241" s="637"/>
      <c r="EW241" s="637"/>
      <c r="EX241" s="637"/>
      <c r="EY241" s="637"/>
      <c r="EZ241" s="637"/>
      <c r="FA241" s="637"/>
      <c r="FB241" s="637"/>
      <c r="FC241" s="637"/>
      <c r="FD241" s="637"/>
      <c r="FE241" s="637"/>
      <c r="FF241" s="637"/>
      <c r="FG241" s="637"/>
      <c r="FH241" s="637"/>
      <c r="FI241" s="637"/>
      <c r="FJ241" s="637"/>
      <c r="FK241" s="637"/>
      <c r="FL241" s="637"/>
      <c r="FM241" s="637"/>
      <c r="FN241" s="637"/>
      <c r="FO241" s="637"/>
      <c r="FP241" s="637"/>
      <c r="FQ241" s="637"/>
      <c r="FR241" s="637"/>
      <c r="FS241" s="637"/>
      <c r="FT241" s="637"/>
      <c r="FU241" s="637"/>
      <c r="FV241" s="637"/>
      <c r="FW241" s="637"/>
      <c r="FX241" s="637"/>
      <c r="FY241" s="637"/>
      <c r="FZ241" s="637"/>
      <c r="GA241" s="637"/>
      <c r="GB241" s="637"/>
      <c r="GC241" s="637"/>
      <c r="GD241" s="637"/>
      <c r="GE241" s="637"/>
      <c r="GF241" s="637"/>
      <c r="GG241" s="637"/>
      <c r="GH241" s="637"/>
      <c r="GI241" s="637"/>
      <c r="GJ241" s="637"/>
      <c r="GK241" s="637"/>
      <c r="GL241" s="637"/>
      <c r="GM241" s="637"/>
      <c r="GN241" s="637"/>
      <c r="GO241" s="637"/>
      <c r="GP241" s="637"/>
      <c r="GQ241" s="637"/>
      <c r="GR241" s="637"/>
      <c r="GS241" s="637"/>
      <c r="GT241" s="637"/>
      <c r="GU241" s="637"/>
      <c r="GV241" s="637"/>
      <c r="GW241" s="637"/>
      <c r="GX241" s="637"/>
      <c r="GY241" s="637"/>
      <c r="GZ241" s="637"/>
      <c r="HA241" s="637"/>
      <c r="HB241" s="637"/>
      <c r="HC241" s="637"/>
      <c r="HD241" s="637"/>
      <c r="HE241" s="637"/>
      <c r="HF241" s="637"/>
      <c r="HG241" s="637"/>
      <c r="HH241" s="637"/>
      <c r="HI241" s="637"/>
      <c r="HJ241" s="637"/>
      <c r="HK241" s="637"/>
      <c r="HL241" s="637"/>
      <c r="HM241" s="637"/>
      <c r="HN241" s="637"/>
      <c r="HO241" s="637"/>
      <c r="HP241" s="637"/>
      <c r="HQ241" s="637"/>
      <c r="HR241" s="637"/>
      <c r="HS241" s="637"/>
      <c r="HT241" s="637"/>
      <c r="HU241" s="637"/>
      <c r="HV241" s="637"/>
      <c r="HW241" s="637"/>
      <c r="HX241" s="637"/>
      <c r="HY241" s="637"/>
      <c r="HZ241" s="637"/>
      <c r="IA241" s="637"/>
      <c r="IB241" s="637"/>
      <c r="IC241" s="637"/>
      <c r="ID241" s="637"/>
      <c r="IE241" s="637"/>
      <c r="IF241" s="637"/>
      <c r="IG241" s="637"/>
      <c r="IH241" s="637"/>
      <c r="II241" s="637"/>
      <c r="IJ241" s="637"/>
      <c r="IK241" s="637"/>
      <c r="IL241" s="637"/>
      <c r="IM241" s="637"/>
      <c r="IN241" s="637"/>
      <c r="IO241" s="637"/>
      <c r="IP241" s="637"/>
      <c r="IQ241" s="637"/>
      <c r="IR241" s="637"/>
      <c r="IS241" s="637"/>
      <c r="IT241" s="637"/>
      <c r="IU241" s="637"/>
      <c r="IV241" s="637"/>
    </row>
    <row r="242" spans="1:256" s="638" customFormat="1" ht="18.75" customHeight="1" hidden="1">
      <c r="A242" s="532"/>
      <c r="B242" s="493"/>
      <c r="C242" s="493"/>
      <c r="D242" s="632"/>
      <c r="E242" s="632"/>
      <c r="F242" s="632"/>
      <c r="G242" s="632"/>
      <c r="H242" s="632"/>
      <c r="I242" s="628"/>
      <c r="J242" s="632"/>
      <c r="K242" s="632"/>
      <c r="L242" s="632"/>
      <c r="M242" s="634"/>
      <c r="N242" s="632"/>
      <c r="O242" s="632"/>
      <c r="P242" s="1183"/>
      <c r="Q242" s="636"/>
      <c r="R242" s="637"/>
      <c r="S242" s="637"/>
      <c r="T242" s="637"/>
      <c r="U242" s="637"/>
      <c r="V242" s="637"/>
      <c r="W242" s="637"/>
      <c r="X242" s="637"/>
      <c r="Y242" s="637"/>
      <c r="Z242" s="637"/>
      <c r="AA242" s="637"/>
      <c r="AB242" s="637"/>
      <c r="AC242" s="637"/>
      <c r="AD242" s="637"/>
      <c r="AE242" s="637"/>
      <c r="AF242" s="637"/>
      <c r="AG242" s="637"/>
      <c r="AH242" s="637"/>
      <c r="AI242" s="637"/>
      <c r="AJ242" s="637"/>
      <c r="AK242" s="637"/>
      <c r="AL242" s="637"/>
      <c r="AM242" s="637"/>
      <c r="AN242" s="637"/>
      <c r="AO242" s="637"/>
      <c r="AP242" s="637"/>
      <c r="AQ242" s="637"/>
      <c r="AR242" s="637"/>
      <c r="AS242" s="637"/>
      <c r="AT242" s="637"/>
      <c r="AU242" s="637"/>
      <c r="AV242" s="637"/>
      <c r="AW242" s="637"/>
      <c r="AX242" s="637"/>
      <c r="AY242" s="637"/>
      <c r="AZ242" s="637"/>
      <c r="BA242" s="637"/>
      <c r="BB242" s="637"/>
      <c r="BC242" s="637"/>
      <c r="BD242" s="637"/>
      <c r="BE242" s="637"/>
      <c r="BF242" s="637"/>
      <c r="BG242" s="637"/>
      <c r="BH242" s="637"/>
      <c r="BI242" s="637"/>
      <c r="BJ242" s="637"/>
      <c r="BK242" s="637"/>
      <c r="BL242" s="637"/>
      <c r="BM242" s="637"/>
      <c r="BN242" s="637"/>
      <c r="BO242" s="637"/>
      <c r="BP242" s="637"/>
      <c r="BQ242" s="637"/>
      <c r="BR242" s="637"/>
      <c r="BS242" s="637"/>
      <c r="BT242" s="637"/>
      <c r="BU242" s="637"/>
      <c r="BV242" s="637"/>
      <c r="BW242" s="637"/>
      <c r="BX242" s="637"/>
      <c r="BY242" s="637"/>
      <c r="BZ242" s="637"/>
      <c r="CA242" s="637"/>
      <c r="CB242" s="637"/>
      <c r="CC242" s="637"/>
      <c r="CD242" s="637"/>
      <c r="CE242" s="637"/>
      <c r="CF242" s="637"/>
      <c r="CG242" s="637"/>
      <c r="CH242" s="637"/>
      <c r="CI242" s="637"/>
      <c r="CJ242" s="637"/>
      <c r="CK242" s="637"/>
      <c r="CL242" s="637"/>
      <c r="CM242" s="637"/>
      <c r="CN242" s="637"/>
      <c r="CO242" s="637"/>
      <c r="CP242" s="637"/>
      <c r="CQ242" s="637"/>
      <c r="CR242" s="637"/>
      <c r="CS242" s="637"/>
      <c r="CT242" s="637"/>
      <c r="CU242" s="637"/>
      <c r="CV242" s="637"/>
      <c r="CW242" s="637"/>
      <c r="CX242" s="637"/>
      <c r="CY242" s="637"/>
      <c r="CZ242" s="637"/>
      <c r="DA242" s="637"/>
      <c r="DB242" s="637"/>
      <c r="DC242" s="637"/>
      <c r="DD242" s="637"/>
      <c r="DE242" s="637"/>
      <c r="DF242" s="637"/>
      <c r="DG242" s="637"/>
      <c r="DH242" s="637"/>
      <c r="DI242" s="637"/>
      <c r="DJ242" s="637"/>
      <c r="DK242" s="637"/>
      <c r="DL242" s="637"/>
      <c r="DM242" s="637"/>
      <c r="DN242" s="637"/>
      <c r="DO242" s="637"/>
      <c r="DP242" s="637"/>
      <c r="DQ242" s="637"/>
      <c r="DR242" s="637"/>
      <c r="DS242" s="637"/>
      <c r="DT242" s="637"/>
      <c r="DU242" s="637"/>
      <c r="DV242" s="637"/>
      <c r="DW242" s="637"/>
      <c r="DX242" s="637"/>
      <c r="DY242" s="637"/>
      <c r="DZ242" s="637"/>
      <c r="EA242" s="637"/>
      <c r="EB242" s="637"/>
      <c r="EC242" s="637"/>
      <c r="ED242" s="637"/>
      <c r="EE242" s="637"/>
      <c r="EF242" s="637"/>
      <c r="EG242" s="637"/>
      <c r="EH242" s="637"/>
      <c r="EI242" s="637"/>
      <c r="EJ242" s="637"/>
      <c r="EK242" s="637"/>
      <c r="EL242" s="637"/>
      <c r="EM242" s="637"/>
      <c r="EN242" s="637"/>
      <c r="EO242" s="637"/>
      <c r="EP242" s="637"/>
      <c r="EQ242" s="637"/>
      <c r="ER242" s="637"/>
      <c r="ES242" s="637"/>
      <c r="ET242" s="637"/>
      <c r="EU242" s="637"/>
      <c r="EV242" s="637"/>
      <c r="EW242" s="637"/>
      <c r="EX242" s="637"/>
      <c r="EY242" s="637"/>
      <c r="EZ242" s="637"/>
      <c r="FA242" s="637"/>
      <c r="FB242" s="637"/>
      <c r="FC242" s="637"/>
      <c r="FD242" s="637"/>
      <c r="FE242" s="637"/>
      <c r="FF242" s="637"/>
      <c r="FG242" s="637"/>
      <c r="FH242" s="637"/>
      <c r="FI242" s="637"/>
      <c r="FJ242" s="637"/>
      <c r="FK242" s="637"/>
      <c r="FL242" s="637"/>
      <c r="FM242" s="637"/>
      <c r="FN242" s="637"/>
      <c r="FO242" s="637"/>
      <c r="FP242" s="637"/>
      <c r="FQ242" s="637"/>
      <c r="FR242" s="637"/>
      <c r="FS242" s="637"/>
      <c r="FT242" s="637"/>
      <c r="FU242" s="637"/>
      <c r="FV242" s="637"/>
      <c r="FW242" s="637"/>
      <c r="FX242" s="637"/>
      <c r="FY242" s="637"/>
      <c r="FZ242" s="637"/>
      <c r="GA242" s="637"/>
      <c r="GB242" s="637"/>
      <c r="GC242" s="637"/>
      <c r="GD242" s="637"/>
      <c r="GE242" s="637"/>
      <c r="GF242" s="637"/>
      <c r="GG242" s="637"/>
      <c r="GH242" s="637"/>
      <c r="GI242" s="637"/>
      <c r="GJ242" s="637"/>
      <c r="GK242" s="637"/>
      <c r="GL242" s="637"/>
      <c r="GM242" s="637"/>
      <c r="GN242" s="637"/>
      <c r="GO242" s="637"/>
      <c r="GP242" s="637"/>
      <c r="GQ242" s="637"/>
      <c r="GR242" s="637"/>
      <c r="GS242" s="637"/>
      <c r="GT242" s="637"/>
      <c r="GU242" s="637"/>
      <c r="GV242" s="637"/>
      <c r="GW242" s="637"/>
      <c r="GX242" s="637"/>
      <c r="GY242" s="637"/>
      <c r="GZ242" s="637"/>
      <c r="HA242" s="637"/>
      <c r="HB242" s="637"/>
      <c r="HC242" s="637"/>
      <c r="HD242" s="637"/>
      <c r="HE242" s="637"/>
      <c r="HF242" s="637"/>
      <c r="HG242" s="637"/>
      <c r="HH242" s="637"/>
      <c r="HI242" s="637"/>
      <c r="HJ242" s="637"/>
      <c r="HK242" s="637"/>
      <c r="HL242" s="637"/>
      <c r="HM242" s="637"/>
      <c r="HN242" s="637"/>
      <c r="HO242" s="637"/>
      <c r="HP242" s="637"/>
      <c r="HQ242" s="637"/>
      <c r="HR242" s="637"/>
      <c r="HS242" s="637"/>
      <c r="HT242" s="637"/>
      <c r="HU242" s="637"/>
      <c r="HV242" s="637"/>
      <c r="HW242" s="637"/>
      <c r="HX242" s="637"/>
      <c r="HY242" s="637"/>
      <c r="HZ242" s="637"/>
      <c r="IA242" s="637"/>
      <c r="IB242" s="637"/>
      <c r="IC242" s="637"/>
      <c r="ID242" s="637"/>
      <c r="IE242" s="637"/>
      <c r="IF242" s="637"/>
      <c r="IG242" s="637"/>
      <c r="IH242" s="637"/>
      <c r="II242" s="637"/>
      <c r="IJ242" s="637"/>
      <c r="IK242" s="637"/>
      <c r="IL242" s="637"/>
      <c r="IM242" s="637"/>
      <c r="IN242" s="637"/>
      <c r="IO242" s="637"/>
      <c r="IP242" s="637"/>
      <c r="IQ242" s="637"/>
      <c r="IR242" s="637"/>
      <c r="IS242" s="637"/>
      <c r="IT242" s="637"/>
      <c r="IU242" s="637"/>
      <c r="IV242" s="637"/>
    </row>
    <row r="243" spans="1:256" s="638" customFormat="1" ht="18.75" customHeight="1" hidden="1">
      <c r="A243" s="532"/>
      <c r="B243" s="493"/>
      <c r="C243" s="1180"/>
      <c r="D243" s="632"/>
      <c r="E243" s="632"/>
      <c r="F243" s="632"/>
      <c r="G243" s="632"/>
      <c r="H243" s="632"/>
      <c r="I243" s="628"/>
      <c r="J243" s="632"/>
      <c r="K243" s="632"/>
      <c r="L243" s="632"/>
      <c r="M243" s="634"/>
      <c r="N243" s="632"/>
      <c r="O243" s="632"/>
      <c r="P243" s="1183"/>
      <c r="Q243" s="636"/>
      <c r="R243" s="637"/>
      <c r="S243" s="637"/>
      <c r="T243" s="637"/>
      <c r="U243" s="637"/>
      <c r="V243" s="637"/>
      <c r="W243" s="637"/>
      <c r="X243" s="637"/>
      <c r="Y243" s="637"/>
      <c r="Z243" s="637"/>
      <c r="AA243" s="637"/>
      <c r="AB243" s="637"/>
      <c r="AC243" s="637"/>
      <c r="AD243" s="637"/>
      <c r="AE243" s="637"/>
      <c r="AF243" s="637"/>
      <c r="AG243" s="637"/>
      <c r="AH243" s="637"/>
      <c r="AI243" s="637"/>
      <c r="AJ243" s="637"/>
      <c r="AK243" s="637"/>
      <c r="AL243" s="637"/>
      <c r="AM243" s="637"/>
      <c r="AN243" s="637"/>
      <c r="AO243" s="637"/>
      <c r="AP243" s="637"/>
      <c r="AQ243" s="637"/>
      <c r="AR243" s="637"/>
      <c r="AS243" s="637"/>
      <c r="AT243" s="637"/>
      <c r="AU243" s="637"/>
      <c r="AV243" s="637"/>
      <c r="AW243" s="637"/>
      <c r="AX243" s="637"/>
      <c r="AY243" s="637"/>
      <c r="AZ243" s="637"/>
      <c r="BA243" s="637"/>
      <c r="BB243" s="637"/>
      <c r="BC243" s="637"/>
      <c r="BD243" s="637"/>
      <c r="BE243" s="637"/>
      <c r="BF243" s="637"/>
      <c r="BG243" s="637"/>
      <c r="BH243" s="637"/>
      <c r="BI243" s="637"/>
      <c r="BJ243" s="637"/>
      <c r="BK243" s="637"/>
      <c r="BL243" s="637"/>
      <c r="BM243" s="637"/>
      <c r="BN243" s="637"/>
      <c r="BO243" s="637"/>
      <c r="BP243" s="637"/>
      <c r="BQ243" s="637"/>
      <c r="BR243" s="637"/>
      <c r="BS243" s="637"/>
      <c r="BT243" s="637"/>
      <c r="BU243" s="637"/>
      <c r="BV243" s="637"/>
      <c r="BW243" s="637"/>
      <c r="BX243" s="637"/>
      <c r="BY243" s="637"/>
      <c r="BZ243" s="637"/>
      <c r="CA243" s="637"/>
      <c r="CB243" s="637"/>
      <c r="CC243" s="637"/>
      <c r="CD243" s="637"/>
      <c r="CE243" s="637"/>
      <c r="CF243" s="637"/>
      <c r="CG243" s="637"/>
      <c r="CH243" s="637"/>
      <c r="CI243" s="637"/>
      <c r="CJ243" s="637"/>
      <c r="CK243" s="637"/>
      <c r="CL243" s="637"/>
      <c r="CM243" s="637"/>
      <c r="CN243" s="637"/>
      <c r="CO243" s="637"/>
      <c r="CP243" s="637"/>
      <c r="CQ243" s="637"/>
      <c r="CR243" s="637"/>
      <c r="CS243" s="637"/>
      <c r="CT243" s="637"/>
      <c r="CU243" s="637"/>
      <c r="CV243" s="637"/>
      <c r="CW243" s="637"/>
      <c r="CX243" s="637"/>
      <c r="CY243" s="637"/>
      <c r="CZ243" s="637"/>
      <c r="DA243" s="637"/>
      <c r="DB243" s="637"/>
      <c r="DC243" s="637"/>
      <c r="DD243" s="637"/>
      <c r="DE243" s="637"/>
      <c r="DF243" s="637"/>
      <c r="DG243" s="637"/>
      <c r="DH243" s="637"/>
      <c r="DI243" s="637"/>
      <c r="DJ243" s="637"/>
      <c r="DK243" s="637"/>
      <c r="DL243" s="637"/>
      <c r="DM243" s="637"/>
      <c r="DN243" s="637"/>
      <c r="DO243" s="637"/>
      <c r="DP243" s="637"/>
      <c r="DQ243" s="637"/>
      <c r="DR243" s="637"/>
      <c r="DS243" s="637"/>
      <c r="DT243" s="637"/>
      <c r="DU243" s="637"/>
      <c r="DV243" s="637"/>
      <c r="DW243" s="637"/>
      <c r="DX243" s="637"/>
      <c r="DY243" s="637"/>
      <c r="DZ243" s="637"/>
      <c r="EA243" s="637"/>
      <c r="EB243" s="637"/>
      <c r="EC243" s="637"/>
      <c r="ED243" s="637"/>
      <c r="EE243" s="637"/>
      <c r="EF243" s="637"/>
      <c r="EG243" s="637"/>
      <c r="EH243" s="637"/>
      <c r="EI243" s="637"/>
      <c r="EJ243" s="637"/>
      <c r="EK243" s="637"/>
      <c r="EL243" s="637"/>
      <c r="EM243" s="637"/>
      <c r="EN243" s="637"/>
      <c r="EO243" s="637"/>
      <c r="EP243" s="637"/>
      <c r="EQ243" s="637"/>
      <c r="ER243" s="637"/>
      <c r="ES243" s="637"/>
      <c r="ET243" s="637"/>
      <c r="EU243" s="637"/>
      <c r="EV243" s="637"/>
      <c r="EW243" s="637"/>
      <c r="EX243" s="637"/>
      <c r="EY243" s="637"/>
      <c r="EZ243" s="637"/>
      <c r="FA243" s="637"/>
      <c r="FB243" s="637"/>
      <c r="FC243" s="637"/>
      <c r="FD243" s="637"/>
      <c r="FE243" s="637"/>
      <c r="FF243" s="637"/>
      <c r="FG243" s="637"/>
      <c r="FH243" s="637"/>
      <c r="FI243" s="637"/>
      <c r="FJ243" s="637"/>
      <c r="FK243" s="637"/>
      <c r="FL243" s="637"/>
      <c r="FM243" s="637"/>
      <c r="FN243" s="637"/>
      <c r="FO243" s="637"/>
      <c r="FP243" s="637"/>
      <c r="FQ243" s="637"/>
      <c r="FR243" s="637"/>
      <c r="FS243" s="637"/>
      <c r="FT243" s="637"/>
      <c r="FU243" s="637"/>
      <c r="FV243" s="637"/>
      <c r="FW243" s="637"/>
      <c r="FX243" s="637"/>
      <c r="FY243" s="637"/>
      <c r="FZ243" s="637"/>
      <c r="GA243" s="637"/>
      <c r="GB243" s="637"/>
      <c r="GC243" s="637"/>
      <c r="GD243" s="637"/>
      <c r="GE243" s="637"/>
      <c r="GF243" s="637"/>
      <c r="GG243" s="637"/>
      <c r="GH243" s="637"/>
      <c r="GI243" s="637"/>
      <c r="GJ243" s="637"/>
      <c r="GK243" s="637"/>
      <c r="GL243" s="637"/>
      <c r="GM243" s="637"/>
      <c r="GN243" s="637"/>
      <c r="GO243" s="637"/>
      <c r="GP243" s="637"/>
      <c r="GQ243" s="637"/>
      <c r="GR243" s="637"/>
      <c r="GS243" s="637"/>
      <c r="GT243" s="637"/>
      <c r="GU243" s="637"/>
      <c r="GV243" s="637"/>
      <c r="GW243" s="637"/>
      <c r="GX243" s="637"/>
      <c r="GY243" s="637"/>
      <c r="GZ243" s="637"/>
      <c r="HA243" s="637"/>
      <c r="HB243" s="637"/>
      <c r="HC243" s="637"/>
      <c r="HD243" s="637"/>
      <c r="HE243" s="637"/>
      <c r="HF243" s="637"/>
      <c r="HG243" s="637"/>
      <c r="HH243" s="637"/>
      <c r="HI243" s="637"/>
      <c r="HJ243" s="637"/>
      <c r="HK243" s="637"/>
      <c r="HL243" s="637"/>
      <c r="HM243" s="637"/>
      <c r="HN243" s="637"/>
      <c r="HO243" s="637"/>
      <c r="HP243" s="637"/>
      <c r="HQ243" s="637"/>
      <c r="HR243" s="637"/>
      <c r="HS243" s="637"/>
      <c r="HT243" s="637"/>
      <c r="HU243" s="637"/>
      <c r="HV243" s="637"/>
      <c r="HW243" s="637"/>
      <c r="HX243" s="637"/>
      <c r="HY243" s="637"/>
      <c r="HZ243" s="637"/>
      <c r="IA243" s="637"/>
      <c r="IB243" s="637"/>
      <c r="IC243" s="637"/>
      <c r="ID243" s="637"/>
      <c r="IE243" s="637"/>
      <c r="IF243" s="637"/>
      <c r="IG243" s="637"/>
      <c r="IH243" s="637"/>
      <c r="II243" s="637"/>
      <c r="IJ243" s="637"/>
      <c r="IK243" s="637"/>
      <c r="IL243" s="637"/>
      <c r="IM243" s="637"/>
      <c r="IN243" s="637"/>
      <c r="IO243" s="637"/>
      <c r="IP243" s="637"/>
      <c r="IQ243" s="637"/>
      <c r="IR243" s="637"/>
      <c r="IS243" s="637"/>
      <c r="IT243" s="637"/>
      <c r="IU243" s="637"/>
      <c r="IV243" s="637"/>
    </row>
    <row r="244" spans="1:256" s="638" customFormat="1" ht="18.75" customHeight="1" hidden="1">
      <c r="A244" s="532"/>
      <c r="B244" s="493"/>
      <c r="C244" s="1180"/>
      <c r="D244" s="632"/>
      <c r="E244" s="632"/>
      <c r="F244" s="632"/>
      <c r="G244" s="632"/>
      <c r="H244" s="632"/>
      <c r="I244" s="628"/>
      <c r="J244" s="632"/>
      <c r="K244" s="632"/>
      <c r="L244" s="632"/>
      <c r="M244" s="634"/>
      <c r="N244" s="632"/>
      <c r="O244" s="632"/>
      <c r="P244" s="1183"/>
      <c r="Q244" s="636"/>
      <c r="R244" s="637"/>
      <c r="S244" s="637"/>
      <c r="T244" s="637"/>
      <c r="U244" s="637"/>
      <c r="V244" s="637"/>
      <c r="W244" s="637"/>
      <c r="X244" s="637"/>
      <c r="Y244" s="637"/>
      <c r="Z244" s="637"/>
      <c r="AA244" s="637"/>
      <c r="AB244" s="637"/>
      <c r="AC244" s="637"/>
      <c r="AD244" s="637"/>
      <c r="AE244" s="637"/>
      <c r="AF244" s="637"/>
      <c r="AG244" s="637"/>
      <c r="AH244" s="637"/>
      <c r="AI244" s="637"/>
      <c r="AJ244" s="637"/>
      <c r="AK244" s="637"/>
      <c r="AL244" s="637"/>
      <c r="AM244" s="637"/>
      <c r="AN244" s="637"/>
      <c r="AO244" s="637"/>
      <c r="AP244" s="637"/>
      <c r="AQ244" s="637"/>
      <c r="AR244" s="637"/>
      <c r="AS244" s="637"/>
      <c r="AT244" s="637"/>
      <c r="AU244" s="637"/>
      <c r="AV244" s="637"/>
      <c r="AW244" s="637"/>
      <c r="AX244" s="637"/>
      <c r="AY244" s="637"/>
      <c r="AZ244" s="637"/>
      <c r="BA244" s="637"/>
      <c r="BB244" s="637"/>
      <c r="BC244" s="637"/>
      <c r="BD244" s="637"/>
      <c r="BE244" s="637"/>
      <c r="BF244" s="637"/>
      <c r="BG244" s="637"/>
      <c r="BH244" s="637"/>
      <c r="BI244" s="637"/>
      <c r="BJ244" s="637"/>
      <c r="BK244" s="637"/>
      <c r="BL244" s="637"/>
      <c r="BM244" s="637"/>
      <c r="BN244" s="637"/>
      <c r="BO244" s="637"/>
      <c r="BP244" s="637"/>
      <c r="BQ244" s="637"/>
      <c r="BR244" s="637"/>
      <c r="BS244" s="637"/>
      <c r="BT244" s="637"/>
      <c r="BU244" s="637"/>
      <c r="BV244" s="637"/>
      <c r="BW244" s="637"/>
      <c r="BX244" s="637"/>
      <c r="BY244" s="637"/>
      <c r="BZ244" s="637"/>
      <c r="CA244" s="637"/>
      <c r="CB244" s="637"/>
      <c r="CC244" s="637"/>
      <c r="CD244" s="637"/>
      <c r="CE244" s="637"/>
      <c r="CF244" s="637"/>
      <c r="CG244" s="637"/>
      <c r="CH244" s="637"/>
      <c r="CI244" s="637"/>
      <c r="CJ244" s="637"/>
      <c r="CK244" s="637"/>
      <c r="CL244" s="637"/>
      <c r="CM244" s="637"/>
      <c r="CN244" s="637"/>
      <c r="CO244" s="637"/>
      <c r="CP244" s="637"/>
      <c r="CQ244" s="637"/>
      <c r="CR244" s="637"/>
      <c r="CS244" s="637"/>
      <c r="CT244" s="637"/>
      <c r="CU244" s="637"/>
      <c r="CV244" s="637"/>
      <c r="CW244" s="637"/>
      <c r="CX244" s="637"/>
      <c r="CY244" s="637"/>
      <c r="CZ244" s="637"/>
      <c r="DA244" s="637"/>
      <c r="DB244" s="637"/>
      <c r="DC244" s="637"/>
      <c r="DD244" s="637"/>
      <c r="DE244" s="637"/>
      <c r="DF244" s="637"/>
      <c r="DG244" s="637"/>
      <c r="DH244" s="637"/>
      <c r="DI244" s="637"/>
      <c r="DJ244" s="637"/>
      <c r="DK244" s="637"/>
      <c r="DL244" s="637"/>
      <c r="DM244" s="637"/>
      <c r="DN244" s="637"/>
      <c r="DO244" s="637"/>
      <c r="DP244" s="637"/>
      <c r="DQ244" s="637"/>
      <c r="DR244" s="637"/>
      <c r="DS244" s="637"/>
      <c r="DT244" s="637"/>
      <c r="DU244" s="637"/>
      <c r="DV244" s="637"/>
      <c r="DW244" s="637"/>
      <c r="DX244" s="637"/>
      <c r="DY244" s="637"/>
      <c r="DZ244" s="637"/>
      <c r="EA244" s="637"/>
      <c r="EB244" s="637"/>
      <c r="EC244" s="637"/>
      <c r="ED244" s="637"/>
      <c r="EE244" s="637"/>
      <c r="EF244" s="637"/>
      <c r="EG244" s="637"/>
      <c r="EH244" s="637"/>
      <c r="EI244" s="637"/>
      <c r="EJ244" s="637"/>
      <c r="EK244" s="637"/>
      <c r="EL244" s="637"/>
      <c r="EM244" s="637"/>
      <c r="EN244" s="637"/>
      <c r="EO244" s="637"/>
      <c r="EP244" s="637"/>
      <c r="EQ244" s="637"/>
      <c r="ER244" s="637"/>
      <c r="ES244" s="637"/>
      <c r="ET244" s="637"/>
      <c r="EU244" s="637"/>
      <c r="EV244" s="637"/>
      <c r="EW244" s="637"/>
      <c r="EX244" s="637"/>
      <c r="EY244" s="637"/>
      <c r="EZ244" s="637"/>
      <c r="FA244" s="637"/>
      <c r="FB244" s="637"/>
      <c r="FC244" s="637"/>
      <c r="FD244" s="637"/>
      <c r="FE244" s="637"/>
      <c r="FF244" s="637"/>
      <c r="FG244" s="637"/>
      <c r="FH244" s="637"/>
      <c r="FI244" s="637"/>
      <c r="FJ244" s="637"/>
      <c r="FK244" s="637"/>
      <c r="FL244" s="637"/>
      <c r="FM244" s="637"/>
      <c r="FN244" s="637"/>
      <c r="FO244" s="637"/>
      <c r="FP244" s="637"/>
      <c r="FQ244" s="637"/>
      <c r="FR244" s="637"/>
      <c r="FS244" s="637"/>
      <c r="FT244" s="637"/>
      <c r="FU244" s="637"/>
      <c r="FV244" s="637"/>
      <c r="FW244" s="637"/>
      <c r="FX244" s="637"/>
      <c r="FY244" s="637"/>
      <c r="FZ244" s="637"/>
      <c r="GA244" s="637"/>
      <c r="GB244" s="637"/>
      <c r="GC244" s="637"/>
      <c r="GD244" s="637"/>
      <c r="GE244" s="637"/>
      <c r="GF244" s="637"/>
      <c r="GG244" s="637"/>
      <c r="GH244" s="637"/>
      <c r="GI244" s="637"/>
      <c r="GJ244" s="637"/>
      <c r="GK244" s="637"/>
      <c r="GL244" s="637"/>
      <c r="GM244" s="637"/>
      <c r="GN244" s="637"/>
      <c r="GO244" s="637"/>
      <c r="GP244" s="637"/>
      <c r="GQ244" s="637"/>
      <c r="GR244" s="637"/>
      <c r="GS244" s="637"/>
      <c r="GT244" s="637"/>
      <c r="GU244" s="637"/>
      <c r="GV244" s="637"/>
      <c r="GW244" s="637"/>
      <c r="GX244" s="637"/>
      <c r="GY244" s="637"/>
      <c r="GZ244" s="637"/>
      <c r="HA244" s="637"/>
      <c r="HB244" s="637"/>
      <c r="HC244" s="637"/>
      <c r="HD244" s="637"/>
      <c r="HE244" s="637"/>
      <c r="HF244" s="637"/>
      <c r="HG244" s="637"/>
      <c r="HH244" s="637"/>
      <c r="HI244" s="637"/>
      <c r="HJ244" s="637"/>
      <c r="HK244" s="637"/>
      <c r="HL244" s="637"/>
      <c r="HM244" s="637"/>
      <c r="HN244" s="637"/>
      <c r="HO244" s="637"/>
      <c r="HP244" s="637"/>
      <c r="HQ244" s="637"/>
      <c r="HR244" s="637"/>
      <c r="HS244" s="637"/>
      <c r="HT244" s="637"/>
      <c r="HU244" s="637"/>
      <c r="HV244" s="637"/>
      <c r="HW244" s="637"/>
      <c r="HX244" s="637"/>
      <c r="HY244" s="637"/>
      <c r="HZ244" s="637"/>
      <c r="IA244" s="637"/>
      <c r="IB244" s="637"/>
      <c r="IC244" s="637"/>
      <c r="ID244" s="637"/>
      <c r="IE244" s="637"/>
      <c r="IF244" s="637"/>
      <c r="IG244" s="637"/>
      <c r="IH244" s="637"/>
      <c r="II244" s="637"/>
      <c r="IJ244" s="637"/>
      <c r="IK244" s="637"/>
      <c r="IL244" s="637"/>
      <c r="IM244" s="637"/>
      <c r="IN244" s="637"/>
      <c r="IO244" s="637"/>
      <c r="IP244" s="637"/>
      <c r="IQ244" s="637"/>
      <c r="IR244" s="637"/>
      <c r="IS244" s="637"/>
      <c r="IT244" s="637"/>
      <c r="IU244" s="637"/>
      <c r="IV244" s="637"/>
    </row>
    <row r="245" spans="1:256" s="1188" customFormat="1" ht="21" hidden="1">
      <c r="A245" s="532"/>
      <c r="B245" s="493"/>
      <c r="C245" s="1180"/>
      <c r="D245" s="1182"/>
      <c r="E245" s="1182"/>
      <c r="F245" s="1182"/>
      <c r="G245" s="1182"/>
      <c r="H245" s="1182"/>
      <c r="I245" s="1182"/>
      <c r="J245" s="1182"/>
      <c r="K245" s="1182"/>
      <c r="L245" s="1182"/>
      <c r="M245" s="1186"/>
      <c r="N245" s="1182"/>
      <c r="O245" s="1182"/>
      <c r="P245" s="1187"/>
      <c r="Q245" s="637"/>
      <c r="R245" s="637"/>
      <c r="S245" s="637"/>
      <c r="T245" s="637"/>
      <c r="U245" s="637"/>
      <c r="V245" s="637"/>
      <c r="W245" s="637"/>
      <c r="X245" s="637"/>
      <c r="Y245" s="637"/>
      <c r="Z245" s="637"/>
      <c r="AA245" s="637"/>
      <c r="AB245" s="637"/>
      <c r="AC245" s="637"/>
      <c r="AD245" s="637"/>
      <c r="AE245" s="637"/>
      <c r="AF245" s="637"/>
      <c r="AG245" s="637"/>
      <c r="AH245" s="637"/>
      <c r="AI245" s="637"/>
      <c r="AJ245" s="637"/>
      <c r="AK245" s="637"/>
      <c r="AL245" s="637"/>
      <c r="AM245" s="637"/>
      <c r="AN245" s="637"/>
      <c r="AO245" s="637"/>
      <c r="AP245" s="637"/>
      <c r="AQ245" s="637"/>
      <c r="AR245" s="637"/>
      <c r="AS245" s="637"/>
      <c r="AT245" s="637"/>
      <c r="AU245" s="637"/>
      <c r="AV245" s="637"/>
      <c r="AW245" s="637"/>
      <c r="AX245" s="637"/>
      <c r="AY245" s="637"/>
      <c r="AZ245" s="637"/>
      <c r="BA245" s="637"/>
      <c r="BB245" s="637"/>
      <c r="BC245" s="637"/>
      <c r="BD245" s="637"/>
      <c r="BE245" s="637"/>
      <c r="BF245" s="637"/>
      <c r="BG245" s="637"/>
      <c r="BH245" s="637"/>
      <c r="BI245" s="637"/>
      <c r="BJ245" s="637"/>
      <c r="BK245" s="637"/>
      <c r="BL245" s="637"/>
      <c r="BM245" s="637"/>
      <c r="BN245" s="637"/>
      <c r="BO245" s="637"/>
      <c r="BP245" s="637"/>
      <c r="BQ245" s="637"/>
      <c r="BR245" s="637"/>
      <c r="BS245" s="637"/>
      <c r="BT245" s="637"/>
      <c r="BU245" s="637"/>
      <c r="BV245" s="637"/>
      <c r="BW245" s="637"/>
      <c r="BX245" s="637"/>
      <c r="BY245" s="637"/>
      <c r="BZ245" s="637"/>
      <c r="CA245" s="637"/>
      <c r="CB245" s="637"/>
      <c r="CC245" s="637"/>
      <c r="CD245" s="637"/>
      <c r="CE245" s="637"/>
      <c r="CF245" s="637"/>
      <c r="CG245" s="637"/>
      <c r="CH245" s="637"/>
      <c r="CI245" s="637"/>
      <c r="CJ245" s="637"/>
      <c r="CK245" s="637"/>
      <c r="CL245" s="637"/>
      <c r="CM245" s="637"/>
      <c r="CN245" s="637"/>
      <c r="CO245" s="637"/>
      <c r="CP245" s="637"/>
      <c r="CQ245" s="637"/>
      <c r="CR245" s="637"/>
      <c r="CS245" s="637"/>
      <c r="CT245" s="637"/>
      <c r="CU245" s="637"/>
      <c r="CV245" s="637"/>
      <c r="CW245" s="637"/>
      <c r="CX245" s="637"/>
      <c r="CY245" s="637"/>
      <c r="CZ245" s="637"/>
      <c r="DA245" s="637"/>
      <c r="DB245" s="637"/>
      <c r="DC245" s="637"/>
      <c r="DD245" s="637"/>
      <c r="DE245" s="637"/>
      <c r="DF245" s="637"/>
      <c r="DG245" s="637"/>
      <c r="DH245" s="637"/>
      <c r="DI245" s="637"/>
      <c r="DJ245" s="637"/>
      <c r="DK245" s="637"/>
      <c r="DL245" s="637"/>
      <c r="DM245" s="637"/>
      <c r="DN245" s="637"/>
      <c r="DO245" s="637"/>
      <c r="DP245" s="637"/>
      <c r="DQ245" s="637"/>
      <c r="DR245" s="637"/>
      <c r="DS245" s="637"/>
      <c r="DT245" s="637"/>
      <c r="DU245" s="637"/>
      <c r="DV245" s="637"/>
      <c r="DW245" s="637"/>
      <c r="DX245" s="637"/>
      <c r="DY245" s="637"/>
      <c r="DZ245" s="637"/>
      <c r="EA245" s="637"/>
      <c r="EB245" s="637"/>
      <c r="EC245" s="637"/>
      <c r="ED245" s="637"/>
      <c r="EE245" s="637"/>
      <c r="EF245" s="637"/>
      <c r="EG245" s="637"/>
      <c r="EH245" s="637"/>
      <c r="EI245" s="637"/>
      <c r="EJ245" s="637"/>
      <c r="EK245" s="637"/>
      <c r="EL245" s="637"/>
      <c r="EM245" s="637"/>
      <c r="EN245" s="637"/>
      <c r="EO245" s="637"/>
      <c r="EP245" s="637"/>
      <c r="EQ245" s="637"/>
      <c r="ER245" s="637"/>
      <c r="ES245" s="637"/>
      <c r="ET245" s="637"/>
      <c r="EU245" s="637"/>
      <c r="EV245" s="637"/>
      <c r="EW245" s="637"/>
      <c r="EX245" s="637"/>
      <c r="EY245" s="637"/>
      <c r="EZ245" s="637"/>
      <c r="FA245" s="637"/>
      <c r="FB245" s="637"/>
      <c r="FC245" s="637"/>
      <c r="FD245" s="637"/>
      <c r="FE245" s="637"/>
      <c r="FF245" s="637"/>
      <c r="FG245" s="637"/>
      <c r="FH245" s="637"/>
      <c r="FI245" s="637"/>
      <c r="FJ245" s="637"/>
      <c r="FK245" s="637"/>
      <c r="FL245" s="637"/>
      <c r="FM245" s="637"/>
      <c r="FN245" s="637"/>
      <c r="FO245" s="637"/>
      <c r="FP245" s="637"/>
      <c r="FQ245" s="637"/>
      <c r="FR245" s="637"/>
      <c r="FS245" s="637"/>
      <c r="FT245" s="637"/>
      <c r="FU245" s="637"/>
      <c r="FV245" s="637"/>
      <c r="FW245" s="637"/>
      <c r="FX245" s="637"/>
      <c r="FY245" s="637"/>
      <c r="FZ245" s="637"/>
      <c r="GA245" s="637"/>
      <c r="GB245" s="637"/>
      <c r="GC245" s="637"/>
      <c r="GD245" s="637"/>
      <c r="GE245" s="637"/>
      <c r="GF245" s="637"/>
      <c r="GG245" s="637"/>
      <c r="GH245" s="637"/>
      <c r="GI245" s="637"/>
      <c r="GJ245" s="637"/>
      <c r="GK245" s="637"/>
      <c r="GL245" s="637"/>
      <c r="GM245" s="637"/>
      <c r="GN245" s="637"/>
      <c r="GO245" s="637"/>
      <c r="GP245" s="637"/>
      <c r="GQ245" s="637"/>
      <c r="GR245" s="637"/>
      <c r="GS245" s="637"/>
      <c r="GT245" s="637"/>
      <c r="GU245" s="637"/>
      <c r="GV245" s="637"/>
      <c r="GW245" s="637"/>
      <c r="GX245" s="637"/>
      <c r="GY245" s="637"/>
      <c r="GZ245" s="637"/>
      <c r="HA245" s="637"/>
      <c r="HB245" s="637"/>
      <c r="HC245" s="637"/>
      <c r="HD245" s="637"/>
      <c r="HE245" s="637"/>
      <c r="HF245" s="637"/>
      <c r="HG245" s="637"/>
      <c r="HH245" s="637"/>
      <c r="HI245" s="637"/>
      <c r="HJ245" s="637"/>
      <c r="HK245" s="637"/>
      <c r="HL245" s="637"/>
      <c r="HM245" s="637"/>
      <c r="HN245" s="637"/>
      <c r="HO245" s="637"/>
      <c r="HP245" s="637"/>
      <c r="HQ245" s="637"/>
      <c r="HR245" s="637"/>
      <c r="HS245" s="637"/>
      <c r="HT245" s="637"/>
      <c r="HU245" s="637"/>
      <c r="HV245" s="637"/>
      <c r="HW245" s="637"/>
      <c r="HX245" s="637"/>
      <c r="HY245" s="637"/>
      <c r="HZ245" s="637"/>
      <c r="IA245" s="637"/>
      <c r="IB245" s="637"/>
      <c r="IC245" s="637"/>
      <c r="ID245" s="637"/>
      <c r="IE245" s="637"/>
      <c r="IF245" s="637"/>
      <c r="IG245" s="637"/>
      <c r="IH245" s="637"/>
      <c r="II245" s="637"/>
      <c r="IJ245" s="637"/>
      <c r="IK245" s="637"/>
      <c r="IL245" s="637"/>
      <c r="IM245" s="637"/>
      <c r="IN245" s="637"/>
      <c r="IO245" s="637"/>
      <c r="IP245" s="637"/>
      <c r="IQ245" s="637"/>
      <c r="IR245" s="637"/>
      <c r="IS245" s="637"/>
      <c r="IT245" s="637"/>
      <c r="IU245" s="637"/>
      <c r="IV245" s="637"/>
    </row>
    <row r="246" spans="1:16" s="11" customFormat="1" ht="19.5" customHeight="1">
      <c r="A246" s="648" t="s">
        <v>712</v>
      </c>
      <c r="B246" s="1189"/>
      <c r="C246" s="1189"/>
      <c r="D246" s="1190">
        <v>1076680</v>
      </c>
      <c r="E246" s="1191">
        <f>D246</f>
        <v>1076680</v>
      </c>
      <c r="F246" s="1192"/>
      <c r="G246" s="1192"/>
      <c r="H246" s="1192"/>
      <c r="I246" s="1191">
        <f>E246</f>
        <v>1076680</v>
      </c>
      <c r="J246" s="642">
        <f>I246</f>
        <v>1076680</v>
      </c>
      <c r="K246" s="642"/>
      <c r="L246" s="643"/>
      <c r="M246" s="644"/>
      <c r="N246" s="645"/>
      <c r="O246" s="631"/>
      <c r="P246" s="646"/>
    </row>
    <row r="247" spans="1:16" s="11" customFormat="1" ht="78" customHeight="1">
      <c r="A247" s="647" t="s">
        <v>713</v>
      </c>
      <c r="B247" s="493" t="s">
        <v>714</v>
      </c>
      <c r="C247" s="572" t="s">
        <v>715</v>
      </c>
      <c r="D247" s="1190"/>
      <c r="E247" s="1191"/>
      <c r="F247" s="1192"/>
      <c r="G247" s="1192"/>
      <c r="H247" s="1192"/>
      <c r="I247" s="1191"/>
      <c r="J247" s="642"/>
      <c r="K247" s="642"/>
      <c r="L247" s="643"/>
      <c r="M247" s="644"/>
      <c r="N247" s="645"/>
      <c r="O247" s="631"/>
      <c r="P247" s="646"/>
    </row>
    <row r="248" spans="1:16" s="11" customFormat="1" ht="42">
      <c r="A248" s="648"/>
      <c r="B248" s="493" t="s">
        <v>716</v>
      </c>
      <c r="C248" s="572" t="s">
        <v>717</v>
      </c>
      <c r="D248" s="1190"/>
      <c r="E248" s="1191"/>
      <c r="F248" s="1192"/>
      <c r="G248" s="1192"/>
      <c r="H248" s="1192"/>
      <c r="I248" s="1191"/>
      <c r="J248" s="642"/>
      <c r="K248" s="642"/>
      <c r="L248" s="643"/>
      <c r="M248" s="644"/>
      <c r="N248" s="645"/>
      <c r="O248" s="631"/>
      <c r="P248" s="646"/>
    </row>
    <row r="249" spans="1:16" s="11" customFormat="1" ht="19.5" customHeight="1" hidden="1">
      <c r="A249" s="648"/>
      <c r="B249" s="493"/>
      <c r="C249" s="493"/>
      <c r="D249" s="1190"/>
      <c r="E249" s="1191"/>
      <c r="F249" s="1192"/>
      <c r="G249" s="1192"/>
      <c r="H249" s="1192"/>
      <c r="I249" s="1191"/>
      <c r="J249" s="642"/>
      <c r="K249" s="642"/>
      <c r="L249" s="643"/>
      <c r="M249" s="644"/>
      <c r="N249" s="645"/>
      <c r="O249" s="631"/>
      <c r="P249" s="646"/>
    </row>
    <row r="250" spans="1:16" s="11" customFormat="1" ht="19.5" customHeight="1" hidden="1">
      <c r="A250" s="648"/>
      <c r="B250" s="493"/>
      <c r="C250" s="493" t="s">
        <v>718</v>
      </c>
      <c r="D250" s="1190"/>
      <c r="E250" s="1191"/>
      <c r="F250" s="1192"/>
      <c r="G250" s="1192"/>
      <c r="H250" s="1192"/>
      <c r="I250" s="1191"/>
      <c r="J250" s="642"/>
      <c r="K250" s="642"/>
      <c r="L250" s="643"/>
      <c r="M250" s="644"/>
      <c r="N250" s="645"/>
      <c r="O250" s="631"/>
      <c r="P250" s="646"/>
    </row>
    <row r="251" spans="1:16" s="11" customFormat="1" ht="19.5" customHeight="1" hidden="1">
      <c r="A251" s="648"/>
      <c r="B251" s="493"/>
      <c r="C251" s="649"/>
      <c r="D251" s="1190"/>
      <c r="E251" s="1191"/>
      <c r="F251" s="1192"/>
      <c r="G251" s="1192"/>
      <c r="H251" s="1192"/>
      <c r="I251" s="1191"/>
      <c r="J251" s="642"/>
      <c r="K251" s="642"/>
      <c r="L251" s="643"/>
      <c r="M251" s="644"/>
      <c r="N251" s="645"/>
      <c r="O251" s="631"/>
      <c r="P251" s="646"/>
    </row>
    <row r="252" spans="1:16" s="11" customFormat="1" ht="19.5" customHeight="1" hidden="1">
      <c r="A252" s="648"/>
      <c r="B252" s="493"/>
      <c r="C252" s="493"/>
      <c r="D252" s="1190"/>
      <c r="E252" s="1191"/>
      <c r="F252" s="1192"/>
      <c r="G252" s="1192"/>
      <c r="H252" s="1192"/>
      <c r="I252" s="1191"/>
      <c r="J252" s="642"/>
      <c r="K252" s="642"/>
      <c r="L252" s="643"/>
      <c r="M252" s="644"/>
      <c r="N252" s="645"/>
      <c r="O252" s="631"/>
      <c r="P252" s="646"/>
    </row>
    <row r="253" spans="1:16" s="11" customFormat="1" ht="19.5" customHeight="1" hidden="1">
      <c r="A253" s="648"/>
      <c r="B253" s="493"/>
      <c r="C253" s="493"/>
      <c r="D253" s="1190"/>
      <c r="E253" s="1191"/>
      <c r="F253" s="1192"/>
      <c r="G253" s="1192"/>
      <c r="H253" s="1192"/>
      <c r="I253" s="1191"/>
      <c r="J253" s="642"/>
      <c r="K253" s="642"/>
      <c r="L253" s="643"/>
      <c r="M253" s="644"/>
      <c r="N253" s="645"/>
      <c r="O253" s="631"/>
      <c r="P253" s="646"/>
    </row>
    <row r="254" spans="1:16" s="11" customFormat="1" ht="19.5" customHeight="1" hidden="1">
      <c r="A254" s="648"/>
      <c r="B254" s="493"/>
      <c r="C254" s="493"/>
      <c r="D254" s="1190"/>
      <c r="E254" s="1191"/>
      <c r="F254" s="1192"/>
      <c r="G254" s="1192"/>
      <c r="H254" s="1192"/>
      <c r="I254" s="1191"/>
      <c r="J254" s="642"/>
      <c r="K254" s="642"/>
      <c r="L254" s="643"/>
      <c r="M254" s="644"/>
      <c r="N254" s="645"/>
      <c r="O254" s="631"/>
      <c r="P254" s="646"/>
    </row>
    <row r="255" spans="1:16" s="11" customFormat="1" ht="19.5" customHeight="1" hidden="1">
      <c r="A255" s="648"/>
      <c r="B255" s="493"/>
      <c r="C255" s="1180"/>
      <c r="D255" s="1190"/>
      <c r="E255" s="1191"/>
      <c r="F255" s="1192"/>
      <c r="G255" s="1192"/>
      <c r="H255" s="1192"/>
      <c r="I255" s="1191"/>
      <c r="J255" s="642"/>
      <c r="K255" s="642"/>
      <c r="L255" s="643"/>
      <c r="M255" s="644"/>
      <c r="N255" s="645"/>
      <c r="O255" s="631"/>
      <c r="P255" s="646"/>
    </row>
    <row r="256" spans="1:16" s="11" customFormat="1" ht="19.5" customHeight="1">
      <c r="A256" s="1193" t="s">
        <v>719</v>
      </c>
      <c r="B256" s="1189"/>
      <c r="C256" s="1189"/>
      <c r="D256" s="641">
        <v>3985940</v>
      </c>
      <c r="E256" s="1191">
        <f>D256</f>
        <v>3985940</v>
      </c>
      <c r="F256" s="1192"/>
      <c r="G256" s="1192"/>
      <c r="H256" s="1192"/>
      <c r="I256" s="1191">
        <f>E256</f>
        <v>3985940</v>
      </c>
      <c r="J256" s="642">
        <f>I256</f>
        <v>3985940</v>
      </c>
      <c r="K256" s="642"/>
      <c r="L256" s="643"/>
      <c r="M256" s="644" t="s">
        <v>517</v>
      </c>
      <c r="N256" s="645"/>
      <c r="O256" s="631"/>
      <c r="P256" s="646"/>
    </row>
    <row r="257" spans="1:16" s="11" customFormat="1" ht="100.5" customHeight="1">
      <c r="A257" s="650" t="s">
        <v>720</v>
      </c>
      <c r="B257" s="572" t="s">
        <v>721</v>
      </c>
      <c r="C257" s="572" t="s">
        <v>722</v>
      </c>
      <c r="D257" s="641"/>
      <c r="E257" s="1191"/>
      <c r="F257" s="1192"/>
      <c r="G257" s="1192"/>
      <c r="H257" s="1192"/>
      <c r="I257" s="1191"/>
      <c r="J257" s="642"/>
      <c r="K257" s="642"/>
      <c r="L257" s="643"/>
      <c r="M257" s="644"/>
      <c r="N257" s="645"/>
      <c r="O257" s="631"/>
      <c r="P257" s="646"/>
    </row>
    <row r="258" spans="1:16" s="11" customFormat="1" ht="42">
      <c r="A258" s="650" t="s">
        <v>723</v>
      </c>
      <c r="B258" s="493"/>
      <c r="C258" s="493" t="s">
        <v>724</v>
      </c>
      <c r="D258" s="641"/>
      <c r="E258" s="1191"/>
      <c r="F258" s="1192"/>
      <c r="G258" s="1192"/>
      <c r="H258" s="1192"/>
      <c r="I258" s="1191"/>
      <c r="J258" s="642"/>
      <c r="K258" s="642"/>
      <c r="L258" s="643"/>
      <c r="M258" s="644"/>
      <c r="N258" s="645"/>
      <c r="O258" s="631"/>
      <c r="P258" s="646"/>
    </row>
    <row r="259" spans="1:18" s="655" customFormat="1" ht="19.5" customHeight="1">
      <c r="A259" s="1193" t="s">
        <v>725</v>
      </c>
      <c r="B259" s="493"/>
      <c r="C259" s="493"/>
      <c r="D259" s="641"/>
      <c r="E259" s="1191"/>
      <c r="F259" s="633"/>
      <c r="G259" s="633"/>
      <c r="H259" s="633"/>
      <c r="I259" s="1191"/>
      <c r="J259" s="633"/>
      <c r="K259" s="651"/>
      <c r="L259" s="651"/>
      <c r="M259" s="652"/>
      <c r="N259" s="640"/>
      <c r="O259" s="640"/>
      <c r="P259" s="653">
        <v>6</v>
      </c>
      <c r="Q259" s="654"/>
      <c r="R259" s="654"/>
    </row>
    <row r="260" spans="1:16" s="11" customFormat="1" ht="42">
      <c r="A260" s="650" t="s">
        <v>726</v>
      </c>
      <c r="B260" s="493"/>
      <c r="C260" s="493"/>
      <c r="D260" s="641"/>
      <c r="E260" s="1191"/>
      <c r="F260" s="645"/>
      <c r="G260" s="645"/>
      <c r="H260" s="645"/>
      <c r="I260" s="1191"/>
      <c r="J260" s="645"/>
      <c r="K260" s="645"/>
      <c r="L260" s="645"/>
      <c r="M260" s="644"/>
      <c r="N260" s="645"/>
      <c r="O260" s="645"/>
      <c r="P260" s="38"/>
    </row>
    <row r="261" spans="1:16" s="1195" customFormat="1" ht="19.5" customHeight="1">
      <c r="A261" s="1193" t="s">
        <v>727</v>
      </c>
      <c r="B261" s="493"/>
      <c r="C261" s="493"/>
      <c r="D261" s="641"/>
      <c r="E261" s="1191"/>
      <c r="F261" s="632"/>
      <c r="G261" s="632"/>
      <c r="H261" s="632"/>
      <c r="I261" s="1191"/>
      <c r="J261" s="632"/>
      <c r="K261" s="632"/>
      <c r="L261" s="632"/>
      <c r="M261" s="630"/>
      <c r="N261" s="632"/>
      <c r="O261" s="632"/>
      <c r="P261" s="1194"/>
    </row>
    <row r="262" spans="1:16" s="1195" customFormat="1" ht="19.5" customHeight="1" hidden="1">
      <c r="A262" s="1193"/>
      <c r="B262" s="533"/>
      <c r="C262" s="493"/>
      <c r="D262" s="641"/>
      <c r="E262" s="1191"/>
      <c r="F262" s="632"/>
      <c r="G262" s="632"/>
      <c r="H262" s="632"/>
      <c r="I262" s="1191"/>
      <c r="J262" s="632"/>
      <c r="K262" s="632"/>
      <c r="L262" s="632"/>
      <c r="M262" s="630"/>
      <c r="N262" s="632"/>
      <c r="O262" s="632"/>
      <c r="P262" s="1194"/>
    </row>
    <row r="263" spans="1:16" s="1195" customFormat="1" ht="19.5" customHeight="1" hidden="1">
      <c r="A263" s="1193"/>
      <c r="B263" s="533"/>
      <c r="C263" s="1180"/>
      <c r="D263" s="641"/>
      <c r="E263" s="1191"/>
      <c r="F263" s="632"/>
      <c r="G263" s="632"/>
      <c r="H263" s="632"/>
      <c r="I263" s="1191"/>
      <c r="J263" s="632"/>
      <c r="K263" s="632"/>
      <c r="L263" s="632"/>
      <c r="M263" s="630"/>
      <c r="N263" s="632"/>
      <c r="O263" s="632"/>
      <c r="P263" s="1194"/>
    </row>
    <row r="264" spans="1:16" s="1195" customFormat="1" ht="19.5" customHeight="1" hidden="1">
      <c r="A264" s="1193"/>
      <c r="B264" s="493"/>
      <c r="C264" s="1180"/>
      <c r="D264" s="641"/>
      <c r="E264" s="1191"/>
      <c r="F264" s="632"/>
      <c r="G264" s="632"/>
      <c r="H264" s="632"/>
      <c r="I264" s="1191"/>
      <c r="J264" s="632"/>
      <c r="K264" s="632"/>
      <c r="L264" s="632"/>
      <c r="M264" s="630"/>
      <c r="N264" s="632"/>
      <c r="O264" s="632"/>
      <c r="P264" s="1194"/>
    </row>
    <row r="265" spans="1:16" s="11" customFormat="1" ht="19.5" customHeight="1">
      <c r="A265" s="648" t="s">
        <v>728</v>
      </c>
      <c r="B265" s="1196"/>
      <c r="C265" s="1196"/>
      <c r="D265" s="641">
        <v>1992160</v>
      </c>
      <c r="E265" s="1191">
        <f>D265</f>
        <v>1992160</v>
      </c>
      <c r="F265" s="645"/>
      <c r="G265" s="645"/>
      <c r="H265" s="645"/>
      <c r="I265" s="1191">
        <f>E265</f>
        <v>1992160</v>
      </c>
      <c r="J265" s="1197">
        <f>I265</f>
        <v>1992160</v>
      </c>
      <c r="K265" s="645"/>
      <c r="L265" s="645"/>
      <c r="M265" s="644" t="s">
        <v>729</v>
      </c>
      <c r="N265" s="645"/>
      <c r="O265" s="645"/>
      <c r="P265" s="38"/>
    </row>
    <row r="266" spans="1:16" s="11" customFormat="1" ht="84">
      <c r="A266" s="650" t="s">
        <v>730</v>
      </c>
      <c r="B266" s="493" t="s">
        <v>731</v>
      </c>
      <c r="C266" s="656" t="s">
        <v>732</v>
      </c>
      <c r="D266" s="641"/>
      <c r="E266" s="1191"/>
      <c r="F266" s="645"/>
      <c r="G266" s="645"/>
      <c r="H266" s="645"/>
      <c r="I266" s="1191"/>
      <c r="J266" s="645"/>
      <c r="K266" s="645"/>
      <c r="L266" s="645"/>
      <c r="M266" s="644"/>
      <c r="N266" s="645"/>
      <c r="O266" s="645"/>
      <c r="P266" s="38"/>
    </row>
    <row r="267" spans="1:16" s="11" customFormat="1" ht="19.5" customHeight="1">
      <c r="A267" s="1193" t="s">
        <v>733</v>
      </c>
      <c r="B267" s="493"/>
      <c r="C267" s="493" t="s">
        <v>724</v>
      </c>
      <c r="D267" s="641"/>
      <c r="E267" s="1191"/>
      <c r="F267" s="645"/>
      <c r="G267" s="645"/>
      <c r="H267" s="645"/>
      <c r="I267" s="1191"/>
      <c r="J267" s="645"/>
      <c r="K267" s="645"/>
      <c r="L267" s="645"/>
      <c r="M267" s="644"/>
      <c r="N267" s="645"/>
      <c r="O267" s="645"/>
      <c r="P267" s="38"/>
    </row>
    <row r="268" spans="1:16" s="11" customFormat="1" ht="19.5" customHeight="1">
      <c r="A268" s="1193" t="s">
        <v>734</v>
      </c>
      <c r="B268" s="493"/>
      <c r="C268" s="1198"/>
      <c r="D268" s="641"/>
      <c r="E268" s="1191"/>
      <c r="F268" s="645"/>
      <c r="G268" s="645"/>
      <c r="H268" s="645"/>
      <c r="I268" s="1191"/>
      <c r="J268" s="645"/>
      <c r="K268" s="645"/>
      <c r="L268" s="645"/>
      <c r="M268" s="644"/>
      <c r="N268" s="645"/>
      <c r="O268" s="645"/>
      <c r="P268" s="38"/>
    </row>
    <row r="269" spans="1:16" s="11" customFormat="1" ht="19.5" customHeight="1">
      <c r="A269" s="1193" t="s">
        <v>735</v>
      </c>
      <c r="B269" s="493"/>
      <c r="C269" s="649"/>
      <c r="D269" s="641"/>
      <c r="E269" s="1191"/>
      <c r="F269" s="645"/>
      <c r="G269" s="645"/>
      <c r="H269" s="645"/>
      <c r="I269" s="1191"/>
      <c r="J269" s="645"/>
      <c r="K269" s="645"/>
      <c r="L269" s="645"/>
      <c r="M269" s="644"/>
      <c r="N269" s="645"/>
      <c r="O269" s="645"/>
      <c r="P269" s="38"/>
    </row>
    <row r="270" spans="1:16" s="11" customFormat="1" ht="19.5" customHeight="1">
      <c r="A270" s="1193" t="s">
        <v>736</v>
      </c>
      <c r="B270" s="493"/>
      <c r="C270" s="1198"/>
      <c r="D270" s="641"/>
      <c r="E270" s="1191"/>
      <c r="F270" s="645"/>
      <c r="G270" s="645"/>
      <c r="H270" s="645"/>
      <c r="I270" s="1191"/>
      <c r="J270" s="645"/>
      <c r="K270" s="645"/>
      <c r="L270" s="645"/>
      <c r="M270" s="644"/>
      <c r="N270" s="645"/>
      <c r="O270" s="645"/>
      <c r="P270" s="38"/>
    </row>
    <row r="271" spans="1:16" s="11" customFormat="1" ht="19.5" customHeight="1" hidden="1">
      <c r="A271" s="1193"/>
      <c r="B271" s="1196"/>
      <c r="C271" s="1198"/>
      <c r="D271" s="641"/>
      <c r="E271" s="1191"/>
      <c r="F271" s="645"/>
      <c r="G271" s="645"/>
      <c r="H271" s="645"/>
      <c r="I271" s="1191"/>
      <c r="J271" s="645"/>
      <c r="K271" s="645"/>
      <c r="L271" s="645"/>
      <c r="M271" s="644"/>
      <c r="N271" s="645"/>
      <c r="O271" s="645"/>
      <c r="P271" s="38"/>
    </row>
    <row r="272" spans="1:16" s="11" customFormat="1" ht="19.5" customHeight="1">
      <c r="A272" s="1193" t="s">
        <v>737</v>
      </c>
      <c r="B272" s="1196"/>
      <c r="C272" s="1196"/>
      <c r="D272" s="641">
        <v>4055400</v>
      </c>
      <c r="E272" s="1191">
        <f>D272</f>
        <v>4055400</v>
      </c>
      <c r="F272" s="645"/>
      <c r="G272" s="645"/>
      <c r="H272" s="645"/>
      <c r="I272" s="1191">
        <f>E272</f>
        <v>4055400</v>
      </c>
      <c r="J272" s="1197">
        <f>I272</f>
        <v>4055400</v>
      </c>
      <c r="K272" s="645"/>
      <c r="L272" s="645"/>
      <c r="M272" s="644" t="s">
        <v>344</v>
      </c>
      <c r="N272" s="645"/>
      <c r="O272" s="645"/>
      <c r="P272" s="38"/>
    </row>
    <row r="273" spans="1:16" s="11" customFormat="1" ht="19.5" customHeight="1">
      <c r="A273" s="650" t="s">
        <v>738</v>
      </c>
      <c r="B273" s="572" t="s">
        <v>731</v>
      </c>
      <c r="C273" s="572" t="s">
        <v>739</v>
      </c>
      <c r="D273" s="641"/>
      <c r="E273" s="1191"/>
      <c r="F273" s="645"/>
      <c r="G273" s="645"/>
      <c r="H273" s="645"/>
      <c r="I273" s="1191"/>
      <c r="J273" s="645"/>
      <c r="K273" s="645"/>
      <c r="L273" s="645"/>
      <c r="M273" s="644"/>
      <c r="N273" s="645"/>
      <c r="O273" s="645"/>
      <c r="P273" s="38"/>
    </row>
    <row r="274" spans="1:16" s="11" customFormat="1" ht="63">
      <c r="A274" s="650" t="s">
        <v>740</v>
      </c>
      <c r="B274" s="572"/>
      <c r="C274" s="572" t="s">
        <v>741</v>
      </c>
      <c r="D274" s="632"/>
      <c r="E274" s="1191"/>
      <c r="F274" s="645"/>
      <c r="G274" s="645"/>
      <c r="H274" s="645"/>
      <c r="I274" s="1191"/>
      <c r="J274" s="645"/>
      <c r="K274" s="645"/>
      <c r="L274" s="645"/>
      <c r="M274" s="644"/>
      <c r="N274" s="645"/>
      <c r="O274" s="645"/>
      <c r="P274" s="38"/>
    </row>
    <row r="275" spans="1:16" s="11" customFormat="1" ht="19.5" customHeight="1">
      <c r="A275" s="650" t="s">
        <v>742</v>
      </c>
      <c r="B275" s="1199"/>
      <c r="C275" s="572"/>
      <c r="D275" s="632"/>
      <c r="E275" s="1191"/>
      <c r="F275" s="645"/>
      <c r="G275" s="645"/>
      <c r="H275" s="645"/>
      <c r="I275" s="1191"/>
      <c r="J275" s="645"/>
      <c r="K275" s="645"/>
      <c r="L275" s="645"/>
      <c r="M275" s="644"/>
      <c r="N275" s="645"/>
      <c r="O275" s="645"/>
      <c r="P275" s="38"/>
    </row>
    <row r="276" spans="1:16" s="11" customFormat="1" ht="19.5" customHeight="1">
      <c r="A276" s="1200" t="s">
        <v>743</v>
      </c>
      <c r="B276" s="572"/>
      <c r="C276" s="572"/>
      <c r="D276" s="641"/>
      <c r="E276" s="1191"/>
      <c r="F276" s="645"/>
      <c r="G276" s="645"/>
      <c r="H276" s="645"/>
      <c r="I276" s="1191"/>
      <c r="J276" s="645"/>
      <c r="K276" s="645"/>
      <c r="L276" s="645"/>
      <c r="M276" s="644"/>
      <c r="N276" s="645"/>
      <c r="O276" s="645"/>
      <c r="P276" s="38"/>
    </row>
    <row r="277" spans="1:16" s="11" customFormat="1" ht="19.5" customHeight="1" hidden="1">
      <c r="A277" s="1200"/>
      <c r="B277" s="572"/>
      <c r="C277" s="572"/>
      <c r="D277" s="641"/>
      <c r="E277" s="1191"/>
      <c r="F277" s="645"/>
      <c r="G277" s="645"/>
      <c r="H277" s="645"/>
      <c r="I277" s="1191"/>
      <c r="J277" s="645"/>
      <c r="K277" s="645"/>
      <c r="L277" s="645"/>
      <c r="M277" s="644"/>
      <c r="N277" s="645"/>
      <c r="O277" s="645"/>
      <c r="P277" s="38"/>
    </row>
    <row r="278" spans="1:16" s="11" customFormat="1" ht="19.5" customHeight="1" hidden="1">
      <c r="A278" s="1200"/>
      <c r="B278" s="572"/>
      <c r="C278" s="572"/>
      <c r="D278" s="641"/>
      <c r="E278" s="1191"/>
      <c r="F278" s="645"/>
      <c r="G278" s="645"/>
      <c r="H278" s="645"/>
      <c r="I278" s="1191"/>
      <c r="J278" s="645"/>
      <c r="K278" s="645"/>
      <c r="L278" s="645"/>
      <c r="M278" s="644"/>
      <c r="N278" s="645"/>
      <c r="O278" s="645"/>
      <c r="P278" s="38"/>
    </row>
    <row r="279" spans="1:16" s="11" customFormat="1" ht="19.5" customHeight="1" hidden="1">
      <c r="A279" s="1200"/>
      <c r="B279" s="1199"/>
      <c r="C279" s="572"/>
      <c r="D279" s="641"/>
      <c r="E279" s="1191"/>
      <c r="F279" s="645"/>
      <c r="G279" s="645"/>
      <c r="H279" s="645"/>
      <c r="I279" s="1191"/>
      <c r="J279" s="645"/>
      <c r="K279" s="645"/>
      <c r="L279" s="645"/>
      <c r="M279" s="644"/>
      <c r="N279" s="645"/>
      <c r="O279" s="645"/>
      <c r="P279" s="38"/>
    </row>
    <row r="280" spans="1:16" s="11" customFormat="1" ht="19.5" customHeight="1" hidden="1">
      <c r="A280" s="1200"/>
      <c r="B280" s="572"/>
      <c r="C280" s="572"/>
      <c r="D280" s="641"/>
      <c r="E280" s="1191"/>
      <c r="F280" s="645"/>
      <c r="G280" s="645"/>
      <c r="H280" s="645"/>
      <c r="I280" s="1191"/>
      <c r="J280" s="645"/>
      <c r="K280" s="645"/>
      <c r="L280" s="645"/>
      <c r="M280" s="644"/>
      <c r="N280" s="645"/>
      <c r="O280" s="645"/>
      <c r="P280" s="38"/>
    </row>
    <row r="281" spans="1:17" s="11" customFormat="1" ht="19.5" customHeight="1">
      <c r="A281" s="1201" t="s">
        <v>744</v>
      </c>
      <c r="B281" s="572"/>
      <c r="C281" s="1185"/>
      <c r="D281" s="641">
        <v>809400</v>
      </c>
      <c r="E281" s="1191">
        <f>D281</f>
        <v>809400</v>
      </c>
      <c r="F281" s="645"/>
      <c r="G281" s="645"/>
      <c r="H281" s="645"/>
      <c r="I281" s="1191">
        <f>E281</f>
        <v>809400</v>
      </c>
      <c r="J281" s="1197">
        <f>I281</f>
        <v>809400</v>
      </c>
      <c r="K281" s="645"/>
      <c r="L281" s="645"/>
      <c r="M281" s="644" t="s">
        <v>745</v>
      </c>
      <c r="N281" s="645"/>
      <c r="O281" s="645"/>
      <c r="P281" s="1202"/>
      <c r="Q281" s="649"/>
    </row>
    <row r="282" spans="1:16" s="11" customFormat="1" ht="19.5" customHeight="1">
      <c r="A282" s="1201" t="s">
        <v>746</v>
      </c>
      <c r="B282" s="1199" t="s">
        <v>747</v>
      </c>
      <c r="C282" s="1185"/>
      <c r="D282" s="1203"/>
      <c r="E282" s="1191"/>
      <c r="F282" s="645"/>
      <c r="G282" s="645"/>
      <c r="H282" s="645"/>
      <c r="I282" s="1191"/>
      <c r="J282" s="645"/>
      <c r="K282" s="645"/>
      <c r="L282" s="645"/>
      <c r="M282" s="644"/>
      <c r="N282" s="645"/>
      <c r="O282" s="645"/>
      <c r="P282" s="38"/>
    </row>
    <row r="283" spans="1:16" s="11" customFormat="1" ht="273">
      <c r="A283" s="650" t="s">
        <v>748</v>
      </c>
      <c r="B283" s="657"/>
      <c r="C283" s="657" t="s">
        <v>749</v>
      </c>
      <c r="D283" s="641"/>
      <c r="E283" s="1191"/>
      <c r="F283" s="645"/>
      <c r="G283" s="645"/>
      <c r="H283" s="645"/>
      <c r="I283" s="1191"/>
      <c r="J283" s="645"/>
      <c r="K283" s="645"/>
      <c r="L283" s="645"/>
      <c r="M283" s="644"/>
      <c r="N283" s="645"/>
      <c r="O283" s="645"/>
      <c r="P283" s="38"/>
    </row>
    <row r="284" spans="1:16" s="11" customFormat="1" ht="19.5" customHeight="1">
      <c r="A284" s="1204" t="s">
        <v>750</v>
      </c>
      <c r="B284" s="1205"/>
      <c r="C284" s="1206"/>
      <c r="D284" s="1207"/>
      <c r="E284" s="1208"/>
      <c r="F284" s="1209"/>
      <c r="G284" s="1209"/>
      <c r="H284" s="1209"/>
      <c r="I284" s="1208"/>
      <c r="J284" s="1209"/>
      <c r="K284" s="1209"/>
      <c r="L284" s="1209"/>
      <c r="M284" s="1210"/>
      <c r="N284" s="1209"/>
      <c r="O284" s="1209"/>
      <c r="P284" s="38"/>
    </row>
    <row r="285" spans="1:16" s="11" customFormat="1" ht="30.75" customHeight="1">
      <c r="A285" s="658" t="s">
        <v>675</v>
      </c>
      <c r="B285" s="658"/>
      <c r="C285" s="658"/>
      <c r="D285" s="659">
        <f>SUM(E285:H285)</f>
        <v>7939300</v>
      </c>
      <c r="E285" s="660">
        <v>7939300</v>
      </c>
      <c r="F285" s="661"/>
      <c r="G285" s="661"/>
      <c r="H285" s="661"/>
      <c r="I285" s="660">
        <f>SUM(J285:L285)</f>
        <v>7939300</v>
      </c>
      <c r="J285" s="659">
        <f>+E285</f>
        <v>7939300</v>
      </c>
      <c r="K285" s="661"/>
      <c r="L285" s="661"/>
      <c r="M285" s="662" t="s">
        <v>751</v>
      </c>
      <c r="N285" s="663" t="s">
        <v>127</v>
      </c>
      <c r="O285" s="664" t="s">
        <v>14</v>
      </c>
      <c r="P285" s="38"/>
    </row>
    <row r="286" spans="1:71" s="456" customFormat="1" ht="57" customHeight="1">
      <c r="A286" s="1286" t="s">
        <v>384</v>
      </c>
      <c r="B286" s="1286"/>
      <c r="C286" s="1286"/>
      <c r="D286" s="451"/>
      <c r="E286" s="451"/>
      <c r="F286" s="451"/>
      <c r="G286" s="451"/>
      <c r="H286" s="451"/>
      <c r="I286" s="451"/>
      <c r="J286" s="451"/>
      <c r="K286" s="451"/>
      <c r="L286" s="452"/>
      <c r="M286" s="453"/>
      <c r="N286" s="452"/>
      <c r="O286" s="454"/>
      <c r="P286" s="455">
        <v>1</v>
      </c>
      <c r="Q286" s="455"/>
      <c r="R286" s="455"/>
      <c r="S286" s="455"/>
      <c r="T286" s="455"/>
      <c r="U286" s="455"/>
      <c r="V286" s="455"/>
      <c r="W286" s="455"/>
      <c r="X286" s="455"/>
      <c r="Y286" s="455"/>
      <c r="Z286" s="455"/>
      <c r="AA286" s="455"/>
      <c r="AB286" s="455"/>
      <c r="AC286" s="455"/>
      <c r="AD286" s="455"/>
      <c r="AE286" s="455"/>
      <c r="AF286" s="455"/>
      <c r="AG286" s="455"/>
      <c r="AH286" s="455"/>
      <c r="AI286" s="455"/>
      <c r="AJ286" s="455"/>
      <c r="AK286" s="455"/>
      <c r="AL286" s="455"/>
      <c r="AM286" s="455"/>
      <c r="AN286" s="455"/>
      <c r="AO286" s="455"/>
      <c r="AP286" s="455"/>
      <c r="AQ286" s="455"/>
      <c r="AR286" s="455"/>
      <c r="AS286" s="455"/>
      <c r="AT286" s="455"/>
      <c r="AU286" s="455"/>
      <c r="AV286" s="455"/>
      <c r="AW286" s="455"/>
      <c r="AX286" s="455"/>
      <c r="AY286" s="455"/>
      <c r="AZ286" s="455"/>
      <c r="BA286" s="455"/>
      <c r="BB286" s="455"/>
      <c r="BC286" s="455"/>
      <c r="BD286" s="455"/>
      <c r="BE286" s="455"/>
      <c r="BF286" s="455"/>
      <c r="BG286" s="455"/>
      <c r="BH286" s="455"/>
      <c r="BI286" s="455"/>
      <c r="BJ286" s="455"/>
      <c r="BK286" s="455"/>
      <c r="BL286" s="455"/>
      <c r="BM286" s="455"/>
      <c r="BN286" s="455"/>
      <c r="BO286" s="455"/>
      <c r="BP286" s="455"/>
      <c r="BQ286" s="455"/>
      <c r="BR286" s="455"/>
      <c r="BS286" s="455"/>
    </row>
    <row r="287" spans="1:71" s="456" customFormat="1" ht="26.25">
      <c r="A287" s="1287" t="s">
        <v>385</v>
      </c>
      <c r="B287" s="1288"/>
      <c r="C287" s="1289"/>
      <c r="D287" s="457">
        <f aca="true" t="shared" si="13" ref="D287:L287">D288+D294+D302+D318+D348+D369+D382+D393+D402+D409+D421+D432+D438</f>
        <v>70103500</v>
      </c>
      <c r="E287" s="457">
        <f t="shared" si="13"/>
        <v>50489000</v>
      </c>
      <c r="F287" s="457">
        <f t="shared" si="13"/>
        <v>0</v>
      </c>
      <c r="G287" s="457">
        <f t="shared" si="13"/>
        <v>5500000</v>
      </c>
      <c r="H287" s="457">
        <f t="shared" si="13"/>
        <v>14114500</v>
      </c>
      <c r="I287" s="457">
        <f t="shared" si="13"/>
        <v>70103500</v>
      </c>
      <c r="J287" s="457">
        <f t="shared" si="13"/>
        <v>51466845</v>
      </c>
      <c r="K287" s="457">
        <f t="shared" si="13"/>
        <v>6573300</v>
      </c>
      <c r="L287" s="457">
        <f t="shared" si="13"/>
        <v>4780000</v>
      </c>
      <c r="M287" s="458"/>
      <c r="N287" s="459" t="s">
        <v>386</v>
      </c>
      <c r="O287" s="460" t="s">
        <v>387</v>
      </c>
      <c r="P287" s="461">
        <v>1</v>
      </c>
      <c r="Q287" s="462"/>
      <c r="R287" s="455"/>
      <c r="S287" s="455"/>
      <c r="T287" s="455"/>
      <c r="U287" s="455"/>
      <c r="V287" s="455"/>
      <c r="W287" s="455"/>
      <c r="X287" s="455"/>
      <c r="Y287" s="455"/>
      <c r="Z287" s="455"/>
      <c r="AA287" s="455"/>
      <c r="AB287" s="455"/>
      <c r="AC287" s="455"/>
      <c r="AD287" s="455"/>
      <c r="AE287" s="455"/>
      <c r="AF287" s="455"/>
      <c r="AG287" s="455"/>
      <c r="AH287" s="455"/>
      <c r="AI287" s="455"/>
      <c r="AJ287" s="455"/>
      <c r="AK287" s="455"/>
      <c r="AL287" s="455"/>
      <c r="AM287" s="455"/>
      <c r="AN287" s="455"/>
      <c r="AO287" s="455"/>
      <c r="AP287" s="455"/>
      <c r="AQ287" s="455"/>
      <c r="AR287" s="455"/>
      <c r="AS287" s="455"/>
      <c r="AT287" s="455"/>
      <c r="AU287" s="455"/>
      <c r="AV287" s="455"/>
      <c r="AW287" s="455"/>
      <c r="AX287" s="455"/>
      <c r="AY287" s="455"/>
      <c r="AZ287" s="455"/>
      <c r="BA287" s="455"/>
      <c r="BB287" s="455"/>
      <c r="BC287" s="455"/>
      <c r="BD287" s="455"/>
      <c r="BE287" s="455"/>
      <c r="BF287" s="455"/>
      <c r="BG287" s="455"/>
      <c r="BH287" s="455"/>
      <c r="BI287" s="455"/>
      <c r="BJ287" s="455"/>
      <c r="BK287" s="455"/>
      <c r="BL287" s="455"/>
      <c r="BM287" s="455"/>
      <c r="BN287" s="455"/>
      <c r="BO287" s="455"/>
      <c r="BP287" s="455"/>
      <c r="BQ287" s="455"/>
      <c r="BR287" s="455"/>
      <c r="BS287" s="455"/>
    </row>
    <row r="288" spans="1:71" s="356" customFormat="1" ht="24.75" customHeight="1">
      <c r="A288" s="606" t="s">
        <v>388</v>
      </c>
      <c r="B288" s="607"/>
      <c r="C288" s="607"/>
      <c r="D288" s="463">
        <f>E288</f>
        <v>2880000</v>
      </c>
      <c r="E288" s="463">
        <f>SUM(E289:E293)</f>
        <v>2880000</v>
      </c>
      <c r="F288" s="464"/>
      <c r="G288" s="464"/>
      <c r="H288" s="464"/>
      <c r="I288" s="463">
        <f>D288</f>
        <v>2880000</v>
      </c>
      <c r="J288" s="464"/>
      <c r="K288" s="464"/>
      <c r="L288" s="464"/>
      <c r="M288" s="465"/>
      <c r="N288" s="466"/>
      <c r="O288" s="467"/>
      <c r="P288" s="468">
        <v>1</v>
      </c>
      <c r="Q288" s="462"/>
      <c r="R288" s="469"/>
      <c r="S288" s="469"/>
      <c r="T288" s="469"/>
      <c r="U288" s="469"/>
      <c r="V288" s="469"/>
      <c r="W288" s="469"/>
      <c r="X288" s="469"/>
      <c r="Y288" s="469"/>
      <c r="Z288" s="469"/>
      <c r="AA288" s="469"/>
      <c r="AB288" s="469"/>
      <c r="AC288" s="469"/>
      <c r="AD288" s="469"/>
      <c r="AE288" s="469"/>
      <c r="AF288" s="469"/>
      <c r="AG288" s="469"/>
      <c r="AH288" s="469"/>
      <c r="AI288" s="469"/>
      <c r="AJ288" s="469"/>
      <c r="AK288" s="469"/>
      <c r="AL288" s="469"/>
      <c r="AM288" s="469"/>
      <c r="AN288" s="469"/>
      <c r="AO288" s="469"/>
      <c r="AP288" s="469"/>
      <c r="AQ288" s="469"/>
      <c r="AR288" s="469"/>
      <c r="AS288" s="469"/>
      <c r="AT288" s="469"/>
      <c r="AU288" s="469"/>
      <c r="AV288" s="469"/>
      <c r="AW288" s="469"/>
      <c r="AX288" s="469"/>
      <c r="AY288" s="469"/>
      <c r="AZ288" s="469"/>
      <c r="BA288" s="469"/>
      <c r="BB288" s="469"/>
      <c r="BC288" s="469"/>
      <c r="BD288" s="469"/>
      <c r="BE288" s="469"/>
      <c r="BF288" s="469"/>
      <c r="BG288" s="469"/>
      <c r="BH288" s="469"/>
      <c r="BI288" s="469"/>
      <c r="BJ288" s="469"/>
      <c r="BK288" s="469"/>
      <c r="BL288" s="469"/>
      <c r="BM288" s="469"/>
      <c r="BN288" s="469"/>
      <c r="BO288" s="469"/>
      <c r="BP288" s="469"/>
      <c r="BQ288" s="469"/>
      <c r="BR288" s="469"/>
      <c r="BS288" s="469"/>
    </row>
    <row r="289" spans="1:71" s="456" customFormat="1" ht="63">
      <c r="A289" s="470" t="s">
        <v>389</v>
      </c>
      <c r="B289" s="471" t="s">
        <v>390</v>
      </c>
      <c r="C289" s="471" t="s">
        <v>391</v>
      </c>
      <c r="D289" s="472"/>
      <c r="E289" s="473">
        <f>'[2]แบบที่ 2'!$J$9</f>
        <v>631000</v>
      </c>
      <c r="F289" s="472"/>
      <c r="G289" s="472"/>
      <c r="H289" s="472"/>
      <c r="I289" s="472"/>
      <c r="J289" s="472"/>
      <c r="K289" s="472"/>
      <c r="L289" s="474"/>
      <c r="M289" s="475" t="s">
        <v>328</v>
      </c>
      <c r="N289" s="476"/>
      <c r="O289" s="477"/>
      <c r="P289" s="461">
        <v>1</v>
      </c>
      <c r="Q289" s="462"/>
      <c r="R289" s="455"/>
      <c r="S289" s="455"/>
      <c r="T289" s="455"/>
      <c r="U289" s="455"/>
      <c r="V289" s="455"/>
      <c r="W289" s="455"/>
      <c r="X289" s="455"/>
      <c r="Y289" s="455"/>
      <c r="Z289" s="455"/>
      <c r="AA289" s="455"/>
      <c r="AB289" s="455"/>
      <c r="AC289" s="455"/>
      <c r="AD289" s="455"/>
      <c r="AE289" s="455"/>
      <c r="AF289" s="455"/>
      <c r="AG289" s="455"/>
      <c r="AH289" s="455"/>
      <c r="AI289" s="455"/>
      <c r="AJ289" s="455"/>
      <c r="AK289" s="455"/>
      <c r="AL289" s="455"/>
      <c r="AM289" s="455"/>
      <c r="AN289" s="455"/>
      <c r="AO289" s="455"/>
      <c r="AP289" s="455"/>
      <c r="AQ289" s="455"/>
      <c r="AR289" s="455"/>
      <c r="AS289" s="455"/>
      <c r="AT289" s="455"/>
      <c r="AU289" s="455"/>
      <c r="AV289" s="455"/>
      <c r="AW289" s="455"/>
      <c r="AX289" s="455"/>
      <c r="AY289" s="455"/>
      <c r="AZ289" s="455"/>
      <c r="BA289" s="455"/>
      <c r="BB289" s="455"/>
      <c r="BC289" s="455"/>
      <c r="BD289" s="455"/>
      <c r="BE289" s="455"/>
      <c r="BF289" s="455"/>
      <c r="BG289" s="455"/>
      <c r="BH289" s="455"/>
      <c r="BI289" s="455"/>
      <c r="BJ289" s="455"/>
      <c r="BK289" s="455"/>
      <c r="BL289" s="455"/>
      <c r="BM289" s="455"/>
      <c r="BN289" s="455"/>
      <c r="BO289" s="455"/>
      <c r="BP289" s="455"/>
      <c r="BQ289" s="455"/>
      <c r="BR289" s="455"/>
      <c r="BS289" s="455"/>
    </row>
    <row r="290" spans="1:71" s="456" customFormat="1" ht="63">
      <c r="A290" s="470" t="s">
        <v>392</v>
      </c>
      <c r="B290" s="471" t="s">
        <v>393</v>
      </c>
      <c r="C290" s="222" t="s">
        <v>394</v>
      </c>
      <c r="D290" s="478"/>
      <c r="E290" s="479">
        <f>'[2]แบบที่ 2'!$J$34</f>
        <v>683200</v>
      </c>
      <c r="F290" s="478"/>
      <c r="G290" s="478"/>
      <c r="H290" s="478"/>
      <c r="I290" s="472"/>
      <c r="J290" s="478"/>
      <c r="K290" s="478"/>
      <c r="L290" s="480"/>
      <c r="M290" s="481" t="s">
        <v>328</v>
      </c>
      <c r="N290" s="482"/>
      <c r="O290" s="477"/>
      <c r="P290" s="461">
        <v>1</v>
      </c>
      <c r="Q290" s="462"/>
      <c r="R290" s="455"/>
      <c r="S290" s="455"/>
      <c r="T290" s="455"/>
      <c r="U290" s="455"/>
      <c r="V290" s="455"/>
      <c r="W290" s="455"/>
      <c r="X290" s="455"/>
      <c r="Y290" s="455"/>
      <c r="Z290" s="455"/>
      <c r="AA290" s="455"/>
      <c r="AB290" s="455"/>
      <c r="AC290" s="455"/>
      <c r="AD290" s="455"/>
      <c r="AE290" s="455"/>
      <c r="AF290" s="455"/>
      <c r="AG290" s="455"/>
      <c r="AH290" s="455"/>
      <c r="AI290" s="455"/>
      <c r="AJ290" s="455"/>
      <c r="AK290" s="455"/>
      <c r="AL290" s="455"/>
      <c r="AM290" s="455"/>
      <c r="AN290" s="455"/>
      <c r="AO290" s="455"/>
      <c r="AP290" s="455"/>
      <c r="AQ290" s="455"/>
      <c r="AR290" s="455"/>
      <c r="AS290" s="455"/>
      <c r="AT290" s="455"/>
      <c r="AU290" s="455"/>
      <c r="AV290" s="455"/>
      <c r="AW290" s="455"/>
      <c r="AX290" s="455"/>
      <c r="AY290" s="455"/>
      <c r="AZ290" s="455"/>
      <c r="BA290" s="455"/>
      <c r="BB290" s="455"/>
      <c r="BC290" s="455"/>
      <c r="BD290" s="455"/>
      <c r="BE290" s="455"/>
      <c r="BF290" s="455"/>
      <c r="BG290" s="455"/>
      <c r="BH290" s="455"/>
      <c r="BI290" s="455"/>
      <c r="BJ290" s="455"/>
      <c r="BK290" s="455"/>
      <c r="BL290" s="455"/>
      <c r="BM290" s="455"/>
      <c r="BN290" s="455"/>
      <c r="BO290" s="455"/>
      <c r="BP290" s="455"/>
      <c r="BQ290" s="455"/>
      <c r="BR290" s="455"/>
      <c r="BS290" s="455"/>
    </row>
    <row r="291" spans="1:71" s="456" customFormat="1" ht="63">
      <c r="A291" s="470" t="s">
        <v>395</v>
      </c>
      <c r="B291" s="471" t="s">
        <v>393</v>
      </c>
      <c r="C291" s="222" t="s">
        <v>394</v>
      </c>
      <c r="D291" s="478"/>
      <c r="E291" s="479">
        <f>'[2]แบบที่ 2'!$J$41</f>
        <v>1200000</v>
      </c>
      <c r="F291" s="478"/>
      <c r="G291" s="478"/>
      <c r="H291" s="478"/>
      <c r="I291" s="472"/>
      <c r="J291" s="478"/>
      <c r="K291" s="478"/>
      <c r="L291" s="480"/>
      <c r="M291" s="481" t="s">
        <v>57</v>
      </c>
      <c r="N291" s="482"/>
      <c r="O291" s="477"/>
      <c r="P291" s="461">
        <v>1</v>
      </c>
      <c r="Q291" s="455"/>
      <c r="R291" s="455"/>
      <c r="S291" s="455"/>
      <c r="T291" s="455"/>
      <c r="U291" s="455"/>
      <c r="V291" s="455"/>
      <c r="W291" s="455"/>
      <c r="X291" s="455"/>
      <c r="Y291" s="455"/>
      <c r="Z291" s="455"/>
      <c r="AA291" s="455"/>
      <c r="AB291" s="455"/>
      <c r="AC291" s="455"/>
      <c r="AD291" s="455"/>
      <c r="AE291" s="455"/>
      <c r="AF291" s="455"/>
      <c r="AG291" s="455"/>
      <c r="AH291" s="455"/>
      <c r="AI291" s="455"/>
      <c r="AJ291" s="455"/>
      <c r="AK291" s="455"/>
      <c r="AL291" s="455"/>
      <c r="AM291" s="455"/>
      <c r="AN291" s="455"/>
      <c r="AO291" s="455"/>
      <c r="AP291" s="455"/>
      <c r="AQ291" s="455"/>
      <c r="AR291" s="455"/>
      <c r="AS291" s="455"/>
      <c r="AT291" s="455"/>
      <c r="AU291" s="455"/>
      <c r="AV291" s="455"/>
      <c r="AW291" s="455"/>
      <c r="AX291" s="455"/>
      <c r="AY291" s="455"/>
      <c r="AZ291" s="455"/>
      <c r="BA291" s="455"/>
      <c r="BB291" s="455"/>
      <c r="BC291" s="455"/>
      <c r="BD291" s="455"/>
      <c r="BE291" s="455"/>
      <c r="BF291" s="455"/>
      <c r="BG291" s="455"/>
      <c r="BH291" s="455"/>
      <c r="BI291" s="455"/>
      <c r="BJ291" s="455"/>
      <c r="BK291" s="455"/>
      <c r="BL291" s="455"/>
      <c r="BM291" s="455"/>
      <c r="BN291" s="455"/>
      <c r="BO291" s="455"/>
      <c r="BP291" s="455"/>
      <c r="BQ291" s="455"/>
      <c r="BR291" s="455"/>
      <c r="BS291" s="455"/>
    </row>
    <row r="292" spans="1:71" s="490" customFormat="1" ht="23.25">
      <c r="A292" s="483" t="s">
        <v>396</v>
      </c>
      <c r="B292" s="484" t="s">
        <v>397</v>
      </c>
      <c r="C292" s="222" t="s">
        <v>398</v>
      </c>
      <c r="D292" s="485"/>
      <c r="E292" s="486">
        <f>'[2]แบบที่ 2'!$J$46</f>
        <v>165800</v>
      </c>
      <c r="F292" s="485"/>
      <c r="G292" s="485"/>
      <c r="H292" s="485"/>
      <c r="I292" s="485"/>
      <c r="J292" s="485"/>
      <c r="K292" s="485"/>
      <c r="L292" s="487"/>
      <c r="M292" s="481" t="s">
        <v>57</v>
      </c>
      <c r="N292" s="488"/>
      <c r="O292" s="181"/>
      <c r="P292" s="461">
        <v>1</v>
      </c>
      <c r="Q292" s="462"/>
      <c r="R292" s="489"/>
      <c r="S292" s="489"/>
      <c r="T292" s="489"/>
      <c r="U292" s="489"/>
      <c r="V292" s="489"/>
      <c r="W292" s="489"/>
      <c r="X292" s="489"/>
      <c r="Y292" s="489"/>
      <c r="Z292" s="489"/>
      <c r="AA292" s="489"/>
      <c r="AB292" s="489"/>
      <c r="AC292" s="489"/>
      <c r="AD292" s="489"/>
      <c r="AE292" s="489"/>
      <c r="AF292" s="489"/>
      <c r="AG292" s="489"/>
      <c r="AH292" s="489"/>
      <c r="AI292" s="489"/>
      <c r="AJ292" s="489"/>
      <c r="AK292" s="489"/>
      <c r="AL292" s="489"/>
      <c r="AM292" s="489"/>
      <c r="AN292" s="489"/>
      <c r="AO292" s="489"/>
      <c r="AP292" s="489"/>
      <c r="AQ292" s="489"/>
      <c r="AR292" s="489"/>
      <c r="AS292" s="489"/>
      <c r="AT292" s="489"/>
      <c r="AU292" s="489"/>
      <c r="AV292" s="489"/>
      <c r="AW292" s="489"/>
      <c r="AX292" s="489"/>
      <c r="AY292" s="489"/>
      <c r="AZ292" s="489"/>
      <c r="BA292" s="489"/>
      <c r="BB292" s="489"/>
      <c r="BC292" s="489"/>
      <c r="BD292" s="489"/>
      <c r="BE292" s="489"/>
      <c r="BF292" s="489"/>
      <c r="BG292" s="489"/>
      <c r="BH292" s="489"/>
      <c r="BI292" s="489"/>
      <c r="BJ292" s="489"/>
      <c r="BK292" s="489"/>
      <c r="BL292" s="489"/>
      <c r="BM292" s="489"/>
      <c r="BN292" s="489"/>
      <c r="BO292" s="489"/>
      <c r="BP292" s="489"/>
      <c r="BQ292" s="489"/>
      <c r="BR292" s="489"/>
      <c r="BS292" s="489"/>
    </row>
    <row r="293" spans="1:71" s="490" customFormat="1" ht="63">
      <c r="A293" s="484" t="s">
        <v>399</v>
      </c>
      <c r="B293" s="471" t="s">
        <v>393</v>
      </c>
      <c r="C293" s="222" t="s">
        <v>394</v>
      </c>
      <c r="D293" s="485"/>
      <c r="E293" s="486">
        <v>200000</v>
      </c>
      <c r="F293" s="485"/>
      <c r="G293" s="485"/>
      <c r="H293" s="485"/>
      <c r="I293" s="485"/>
      <c r="J293" s="485"/>
      <c r="K293" s="485"/>
      <c r="L293" s="487"/>
      <c r="M293" s="481" t="s">
        <v>315</v>
      </c>
      <c r="N293" s="488"/>
      <c r="O293" s="181"/>
      <c r="P293" s="461">
        <v>1</v>
      </c>
      <c r="Q293" s="462"/>
      <c r="R293" s="489"/>
      <c r="S293" s="489"/>
      <c r="T293" s="489"/>
      <c r="U293" s="489"/>
      <c r="V293" s="489"/>
      <c r="W293" s="489"/>
      <c r="X293" s="489"/>
      <c r="Y293" s="489"/>
      <c r="Z293" s="489"/>
      <c r="AA293" s="489"/>
      <c r="AB293" s="489"/>
      <c r="AC293" s="489"/>
      <c r="AD293" s="489"/>
      <c r="AE293" s="489"/>
      <c r="AF293" s="489"/>
      <c r="AG293" s="489"/>
      <c r="AH293" s="489"/>
      <c r="AI293" s="489"/>
      <c r="AJ293" s="489"/>
      <c r="AK293" s="489"/>
      <c r="AL293" s="489"/>
      <c r="AM293" s="489"/>
      <c r="AN293" s="489"/>
      <c r="AO293" s="489"/>
      <c r="AP293" s="489"/>
      <c r="AQ293" s="489"/>
      <c r="AR293" s="489"/>
      <c r="AS293" s="489"/>
      <c r="AT293" s="489"/>
      <c r="AU293" s="489"/>
      <c r="AV293" s="489"/>
      <c r="AW293" s="489"/>
      <c r="AX293" s="489"/>
      <c r="AY293" s="489"/>
      <c r="AZ293" s="489"/>
      <c r="BA293" s="489"/>
      <c r="BB293" s="489"/>
      <c r="BC293" s="489"/>
      <c r="BD293" s="489"/>
      <c r="BE293" s="489"/>
      <c r="BF293" s="489"/>
      <c r="BG293" s="489"/>
      <c r="BH293" s="489"/>
      <c r="BI293" s="489"/>
      <c r="BJ293" s="489"/>
      <c r="BK293" s="489"/>
      <c r="BL293" s="489"/>
      <c r="BM293" s="489"/>
      <c r="BN293" s="489"/>
      <c r="BO293" s="489"/>
      <c r="BP293" s="489"/>
      <c r="BQ293" s="489"/>
      <c r="BR293" s="489"/>
      <c r="BS293" s="489"/>
    </row>
    <row r="294" spans="1:71" s="456" customFormat="1" ht="21">
      <c r="A294" s="1290" t="s">
        <v>400</v>
      </c>
      <c r="B294" s="1290"/>
      <c r="C294" s="1290"/>
      <c r="D294" s="491">
        <f>SUM(D295:D301)</f>
        <v>5180000</v>
      </c>
      <c r="E294" s="491">
        <f>SUM(E295:E301)</f>
        <v>5180000</v>
      </c>
      <c r="F294" s="491">
        <f>SUM(F295:F301)</f>
        <v>0</v>
      </c>
      <c r="G294" s="491">
        <f>SUM(G295:G301)</f>
        <v>0</v>
      </c>
      <c r="H294" s="491">
        <f>SUM(H295:H301)</f>
        <v>0</v>
      </c>
      <c r="I294" s="491">
        <f>D294</f>
        <v>5180000</v>
      </c>
      <c r="J294" s="491">
        <f>SUM(J295:J301)</f>
        <v>100000</v>
      </c>
      <c r="K294" s="491">
        <f>SUM(K295:K301)</f>
        <v>600000</v>
      </c>
      <c r="L294" s="491">
        <f>SUM(L295:L301)</f>
        <v>4480000</v>
      </c>
      <c r="M294" s="492"/>
      <c r="N294" s="493"/>
      <c r="O294" s="494"/>
      <c r="P294" s="461">
        <v>1</v>
      </c>
      <c r="Q294" s="455"/>
      <c r="R294" s="455"/>
      <c r="S294" s="455"/>
      <c r="T294" s="455"/>
      <c r="U294" s="455"/>
      <c r="V294" s="455"/>
      <c r="W294" s="455"/>
      <c r="X294" s="455"/>
      <c r="Y294" s="455"/>
      <c r="Z294" s="455"/>
      <c r="AA294" s="455"/>
      <c r="AB294" s="455"/>
      <c r="AC294" s="455"/>
      <c r="AD294" s="455"/>
      <c r="AE294" s="455"/>
      <c r="AF294" s="455"/>
      <c r="AG294" s="455"/>
      <c r="AH294" s="455"/>
      <c r="AI294" s="455"/>
      <c r="AJ294" s="455"/>
      <c r="AK294" s="455"/>
      <c r="AL294" s="455"/>
      <c r="AM294" s="455"/>
      <c r="AN294" s="455"/>
      <c r="AO294" s="455"/>
      <c r="AP294" s="455"/>
      <c r="AQ294" s="455"/>
      <c r="AR294" s="455"/>
      <c r="AS294" s="455"/>
      <c r="AT294" s="455"/>
      <c r="AU294" s="455"/>
      <c r="AV294" s="455"/>
      <c r="AW294" s="455"/>
      <c r="AX294" s="455"/>
      <c r="AY294" s="455"/>
      <c r="AZ294" s="455"/>
      <c r="BA294" s="455"/>
      <c r="BB294" s="455"/>
      <c r="BC294" s="455"/>
      <c r="BD294" s="455"/>
      <c r="BE294" s="455"/>
      <c r="BF294" s="455"/>
      <c r="BG294" s="455"/>
      <c r="BH294" s="455"/>
      <c r="BI294" s="455"/>
      <c r="BJ294" s="455"/>
      <c r="BK294" s="455"/>
      <c r="BL294" s="455"/>
      <c r="BM294" s="455"/>
      <c r="BN294" s="455"/>
      <c r="BO294" s="455"/>
      <c r="BP294" s="455"/>
      <c r="BQ294" s="455"/>
      <c r="BR294" s="455"/>
      <c r="BS294" s="455"/>
    </row>
    <row r="295" spans="1:71" s="456" customFormat="1" ht="42">
      <c r="A295" s="504" t="s">
        <v>401</v>
      </c>
      <c r="B295" s="222" t="s">
        <v>402</v>
      </c>
      <c r="C295" s="222" t="s">
        <v>403</v>
      </c>
      <c r="D295" s="495">
        <v>100000</v>
      </c>
      <c r="E295" s="495">
        <v>100000</v>
      </c>
      <c r="F295" s="495"/>
      <c r="G295" s="495"/>
      <c r="H295" s="495"/>
      <c r="I295" s="495">
        <v>100000</v>
      </c>
      <c r="J295" s="495">
        <v>100000</v>
      </c>
      <c r="K295" s="495"/>
      <c r="L295" s="496"/>
      <c r="M295" s="497" t="s">
        <v>119</v>
      </c>
      <c r="N295" s="482"/>
      <c r="O295" s="498"/>
      <c r="P295" s="461">
        <v>1</v>
      </c>
      <c r="Q295" s="462"/>
      <c r="R295" s="455"/>
      <c r="S295" s="455"/>
      <c r="T295" s="455"/>
      <c r="U295" s="455"/>
      <c r="V295" s="455"/>
      <c r="W295" s="455"/>
      <c r="X295" s="455"/>
      <c r="Y295" s="455"/>
      <c r="Z295" s="455"/>
      <c r="AA295" s="455"/>
      <c r="AB295" s="455"/>
      <c r="AC295" s="455"/>
      <c r="AD295" s="455"/>
      <c r="AE295" s="455"/>
      <c r="AF295" s="455"/>
      <c r="AG295" s="455"/>
      <c r="AH295" s="455"/>
      <c r="AI295" s="455"/>
      <c r="AJ295" s="455"/>
      <c r="AK295" s="455"/>
      <c r="AL295" s="455"/>
      <c r="AM295" s="455"/>
      <c r="AN295" s="455"/>
      <c r="AO295" s="455"/>
      <c r="AP295" s="455"/>
      <c r="AQ295" s="455"/>
      <c r="AR295" s="455"/>
      <c r="AS295" s="455"/>
      <c r="AT295" s="455"/>
      <c r="AU295" s="455"/>
      <c r="AV295" s="455"/>
      <c r="AW295" s="455"/>
      <c r="AX295" s="455"/>
      <c r="AY295" s="455"/>
      <c r="AZ295" s="455"/>
      <c r="BA295" s="455"/>
      <c r="BB295" s="455"/>
      <c r="BC295" s="455"/>
      <c r="BD295" s="455"/>
      <c r="BE295" s="455"/>
      <c r="BF295" s="455"/>
      <c r="BG295" s="455"/>
      <c r="BH295" s="455"/>
      <c r="BI295" s="455"/>
      <c r="BJ295" s="455"/>
      <c r="BK295" s="455"/>
      <c r="BL295" s="455"/>
      <c r="BM295" s="455"/>
      <c r="BN295" s="455"/>
      <c r="BO295" s="455"/>
      <c r="BP295" s="455"/>
      <c r="BQ295" s="455"/>
      <c r="BR295" s="455"/>
      <c r="BS295" s="455"/>
    </row>
    <row r="296" spans="1:71" s="456" customFormat="1" ht="42">
      <c r="A296" s="504" t="s">
        <v>404</v>
      </c>
      <c r="B296" s="484" t="s">
        <v>405</v>
      </c>
      <c r="C296" s="222" t="s">
        <v>406</v>
      </c>
      <c r="D296" s="495">
        <v>2900000</v>
      </c>
      <c r="E296" s="495">
        <v>2900000</v>
      </c>
      <c r="F296" s="495"/>
      <c r="G296" s="495"/>
      <c r="H296" s="495"/>
      <c r="I296" s="495">
        <v>2900000</v>
      </c>
      <c r="J296" s="495"/>
      <c r="K296" s="495"/>
      <c r="L296" s="495">
        <v>2900000</v>
      </c>
      <c r="M296" s="497" t="s">
        <v>119</v>
      </c>
      <c r="N296" s="482"/>
      <c r="O296" s="498"/>
      <c r="P296" s="461">
        <v>1</v>
      </c>
      <c r="Q296" s="462"/>
      <c r="R296" s="455"/>
      <c r="S296" s="455"/>
      <c r="T296" s="455"/>
      <c r="U296" s="455"/>
      <c r="V296" s="455"/>
      <c r="W296" s="455"/>
      <c r="X296" s="455"/>
      <c r="Y296" s="455"/>
      <c r="Z296" s="455"/>
      <c r="AA296" s="455"/>
      <c r="AB296" s="455"/>
      <c r="AC296" s="455"/>
      <c r="AD296" s="455"/>
      <c r="AE296" s="455"/>
      <c r="AF296" s="455"/>
      <c r="AG296" s="455"/>
      <c r="AH296" s="455"/>
      <c r="AI296" s="455"/>
      <c r="AJ296" s="455"/>
      <c r="AK296" s="455"/>
      <c r="AL296" s="455"/>
      <c r="AM296" s="455"/>
      <c r="AN296" s="455"/>
      <c r="AO296" s="455"/>
      <c r="AP296" s="455"/>
      <c r="AQ296" s="455"/>
      <c r="AR296" s="455"/>
      <c r="AS296" s="455"/>
      <c r="AT296" s="455"/>
      <c r="AU296" s="455"/>
      <c r="AV296" s="455"/>
      <c r="AW296" s="455"/>
      <c r="AX296" s="455"/>
      <c r="AY296" s="455"/>
      <c r="AZ296" s="455"/>
      <c r="BA296" s="455"/>
      <c r="BB296" s="455"/>
      <c r="BC296" s="455"/>
      <c r="BD296" s="455"/>
      <c r="BE296" s="455"/>
      <c r="BF296" s="455"/>
      <c r="BG296" s="455"/>
      <c r="BH296" s="455"/>
      <c r="BI296" s="455"/>
      <c r="BJ296" s="455"/>
      <c r="BK296" s="455"/>
      <c r="BL296" s="455"/>
      <c r="BM296" s="455"/>
      <c r="BN296" s="455"/>
      <c r="BO296" s="455"/>
      <c r="BP296" s="455"/>
      <c r="BQ296" s="455"/>
      <c r="BR296" s="455"/>
      <c r="BS296" s="455"/>
    </row>
    <row r="297" spans="1:71" s="456" customFormat="1" ht="31.5" customHeight="1">
      <c r="A297" s="504" t="s">
        <v>407</v>
      </c>
      <c r="B297" s="484" t="s">
        <v>408</v>
      </c>
      <c r="C297" s="484" t="s">
        <v>409</v>
      </c>
      <c r="D297" s="495">
        <v>200000</v>
      </c>
      <c r="E297" s="495">
        <v>200000</v>
      </c>
      <c r="F297" s="495"/>
      <c r="G297" s="495"/>
      <c r="H297" s="495"/>
      <c r="I297" s="495">
        <v>200000</v>
      </c>
      <c r="J297" s="495"/>
      <c r="K297" s="495"/>
      <c r="L297" s="495">
        <v>200000</v>
      </c>
      <c r="M297" s="497" t="s">
        <v>119</v>
      </c>
      <c r="N297" s="482"/>
      <c r="O297" s="498"/>
      <c r="P297" s="461">
        <v>1</v>
      </c>
      <c r="Q297" s="462"/>
      <c r="R297" s="455"/>
      <c r="S297" s="455"/>
      <c r="T297" s="455"/>
      <c r="U297" s="455"/>
      <c r="V297" s="455"/>
      <c r="W297" s="455"/>
      <c r="X297" s="455"/>
      <c r="Y297" s="455"/>
      <c r="Z297" s="455"/>
      <c r="AA297" s="455"/>
      <c r="AB297" s="455"/>
      <c r="AC297" s="455"/>
      <c r="AD297" s="455"/>
      <c r="AE297" s="455"/>
      <c r="AF297" s="455"/>
      <c r="AG297" s="455"/>
      <c r="AH297" s="455"/>
      <c r="AI297" s="455"/>
      <c r="AJ297" s="455"/>
      <c r="AK297" s="455"/>
      <c r="AL297" s="455"/>
      <c r="AM297" s="455"/>
      <c r="AN297" s="455"/>
      <c r="AO297" s="455"/>
      <c r="AP297" s="455"/>
      <c r="AQ297" s="455"/>
      <c r="AR297" s="455"/>
      <c r="AS297" s="455"/>
      <c r="AT297" s="455"/>
      <c r="AU297" s="455"/>
      <c r="AV297" s="455"/>
      <c r="AW297" s="455"/>
      <c r="AX297" s="455"/>
      <c r="AY297" s="455"/>
      <c r="AZ297" s="455"/>
      <c r="BA297" s="455"/>
      <c r="BB297" s="455"/>
      <c r="BC297" s="455"/>
      <c r="BD297" s="455"/>
      <c r="BE297" s="455"/>
      <c r="BF297" s="455"/>
      <c r="BG297" s="455"/>
      <c r="BH297" s="455"/>
      <c r="BI297" s="455"/>
      <c r="BJ297" s="455"/>
      <c r="BK297" s="455"/>
      <c r="BL297" s="455"/>
      <c r="BM297" s="455"/>
      <c r="BN297" s="455"/>
      <c r="BO297" s="455"/>
      <c r="BP297" s="455"/>
      <c r="BQ297" s="455"/>
      <c r="BR297" s="455"/>
      <c r="BS297" s="455"/>
    </row>
    <row r="298" spans="1:71" s="456" customFormat="1" ht="21">
      <c r="A298" s="504" t="s">
        <v>410</v>
      </c>
      <c r="B298" s="484" t="s">
        <v>411</v>
      </c>
      <c r="C298" s="484" t="s">
        <v>412</v>
      </c>
      <c r="D298" s="495">
        <v>150000</v>
      </c>
      <c r="E298" s="495">
        <v>150000</v>
      </c>
      <c r="F298" s="495"/>
      <c r="G298" s="495"/>
      <c r="H298" s="495"/>
      <c r="I298" s="495">
        <v>150000</v>
      </c>
      <c r="J298" s="495"/>
      <c r="K298" s="495"/>
      <c r="L298" s="495">
        <v>150000</v>
      </c>
      <c r="M298" s="497" t="s">
        <v>119</v>
      </c>
      <c r="N298" s="482"/>
      <c r="O298" s="498"/>
      <c r="P298" s="461">
        <v>1</v>
      </c>
      <c r="Q298" s="462"/>
      <c r="R298" s="455"/>
      <c r="S298" s="455"/>
      <c r="T298" s="455"/>
      <c r="U298" s="455"/>
      <c r="V298" s="455"/>
      <c r="W298" s="455"/>
      <c r="X298" s="455"/>
      <c r="Y298" s="455"/>
      <c r="Z298" s="455"/>
      <c r="AA298" s="455"/>
      <c r="AB298" s="455"/>
      <c r="AC298" s="455"/>
      <c r="AD298" s="455"/>
      <c r="AE298" s="455"/>
      <c r="AF298" s="455"/>
      <c r="AG298" s="455"/>
      <c r="AH298" s="455"/>
      <c r="AI298" s="455"/>
      <c r="AJ298" s="455"/>
      <c r="AK298" s="455"/>
      <c r="AL298" s="455"/>
      <c r="AM298" s="455"/>
      <c r="AN298" s="455"/>
      <c r="AO298" s="455"/>
      <c r="AP298" s="455"/>
      <c r="AQ298" s="455"/>
      <c r="AR298" s="455"/>
      <c r="AS298" s="455"/>
      <c r="AT298" s="455"/>
      <c r="AU298" s="455"/>
      <c r="AV298" s="455"/>
      <c r="AW298" s="455"/>
      <c r="AX298" s="455"/>
      <c r="AY298" s="455"/>
      <c r="AZ298" s="455"/>
      <c r="BA298" s="455"/>
      <c r="BB298" s="455"/>
      <c r="BC298" s="455"/>
      <c r="BD298" s="455"/>
      <c r="BE298" s="455"/>
      <c r="BF298" s="455"/>
      <c r="BG298" s="455"/>
      <c r="BH298" s="455"/>
      <c r="BI298" s="455"/>
      <c r="BJ298" s="455"/>
      <c r="BK298" s="455"/>
      <c r="BL298" s="455"/>
      <c r="BM298" s="455"/>
      <c r="BN298" s="455"/>
      <c r="BO298" s="455"/>
      <c r="BP298" s="455"/>
      <c r="BQ298" s="455"/>
      <c r="BR298" s="455"/>
      <c r="BS298" s="455"/>
    </row>
    <row r="299" spans="1:256" s="456" customFormat="1" ht="42">
      <c r="A299" s="504" t="s">
        <v>413</v>
      </c>
      <c r="B299" s="484" t="s">
        <v>414</v>
      </c>
      <c r="C299" s="222" t="s">
        <v>415</v>
      </c>
      <c r="D299" s="499">
        <v>230000</v>
      </c>
      <c r="E299" s="499">
        <v>230000</v>
      </c>
      <c r="F299" s="484"/>
      <c r="G299" s="484"/>
      <c r="H299" s="484"/>
      <c r="I299" s="499">
        <v>230000</v>
      </c>
      <c r="J299" s="484"/>
      <c r="K299" s="484"/>
      <c r="L299" s="499">
        <v>230000</v>
      </c>
      <c r="M299" s="497" t="s">
        <v>119</v>
      </c>
      <c r="N299" s="482"/>
      <c r="O299" s="498"/>
      <c r="P299" s="461">
        <v>1</v>
      </c>
      <c r="Q299" s="462"/>
      <c r="R299" s="500"/>
      <c r="S299" s="500"/>
      <c r="T299" s="500"/>
      <c r="U299" s="500"/>
      <c r="V299" s="500"/>
      <c r="W299" s="500"/>
      <c r="X299" s="500"/>
      <c r="Y299" s="500"/>
      <c r="Z299" s="500"/>
      <c r="AA299" s="500"/>
      <c r="AB299" s="500"/>
      <c r="AC299" s="500"/>
      <c r="AD299" s="500"/>
      <c r="AE299" s="500"/>
      <c r="AF299" s="500"/>
      <c r="AG299" s="500"/>
      <c r="AH299" s="500"/>
      <c r="AI299" s="500"/>
      <c r="AJ299" s="500"/>
      <c r="AK299" s="500"/>
      <c r="AL299" s="500"/>
      <c r="AM299" s="500"/>
      <c r="AN299" s="500"/>
      <c r="AO299" s="500"/>
      <c r="AP299" s="500"/>
      <c r="AQ299" s="500"/>
      <c r="AR299" s="500"/>
      <c r="AS299" s="500"/>
      <c r="AT299" s="500"/>
      <c r="AU299" s="500"/>
      <c r="AV299" s="500"/>
      <c r="AW299" s="500"/>
      <c r="AX299" s="500"/>
      <c r="AY299" s="500"/>
      <c r="AZ299" s="500"/>
      <c r="BA299" s="500"/>
      <c r="BB299" s="500"/>
      <c r="BC299" s="500"/>
      <c r="BD299" s="500"/>
      <c r="BE299" s="500"/>
      <c r="BF299" s="500"/>
      <c r="BG299" s="500"/>
      <c r="BH299" s="500"/>
      <c r="BI299" s="500"/>
      <c r="BJ299" s="500"/>
      <c r="BK299" s="500"/>
      <c r="BL299" s="500"/>
      <c r="BM299" s="500"/>
      <c r="BN299" s="500"/>
      <c r="BO299" s="500"/>
      <c r="BP299" s="500"/>
      <c r="BQ299" s="500"/>
      <c r="BR299" s="500"/>
      <c r="BS299" s="500"/>
      <c r="BT299" s="501"/>
      <c r="BU299" s="502"/>
      <c r="BV299" s="502"/>
      <c r="BW299" s="502"/>
      <c r="BX299" s="502"/>
      <c r="BY299" s="502"/>
      <c r="BZ299" s="502"/>
      <c r="CA299" s="502"/>
      <c r="CB299" s="502"/>
      <c r="CC299" s="502"/>
      <c r="CD299" s="502"/>
      <c r="CE299" s="502"/>
      <c r="CF299" s="502"/>
      <c r="CG299" s="502"/>
      <c r="CH299" s="502"/>
      <c r="CI299" s="502"/>
      <c r="CJ299" s="502"/>
      <c r="CK299" s="502"/>
      <c r="CL299" s="502"/>
      <c r="CM299" s="502"/>
      <c r="CN299" s="502"/>
      <c r="CO299" s="502"/>
      <c r="CP299" s="502"/>
      <c r="CQ299" s="502"/>
      <c r="CR299" s="502"/>
      <c r="CS299" s="502"/>
      <c r="CT299" s="502"/>
      <c r="CU299" s="502"/>
      <c r="CV299" s="502"/>
      <c r="CW299" s="502"/>
      <c r="CX299" s="502"/>
      <c r="CY299" s="502"/>
      <c r="CZ299" s="502"/>
      <c r="DA299" s="502"/>
      <c r="DB299" s="502"/>
      <c r="DC299" s="502"/>
      <c r="DD299" s="502"/>
      <c r="DE299" s="502"/>
      <c r="DF299" s="502"/>
      <c r="DG299" s="502"/>
      <c r="DH299" s="502"/>
      <c r="DI299" s="502"/>
      <c r="DJ299" s="502"/>
      <c r="DK299" s="502"/>
      <c r="DL299" s="502"/>
      <c r="DM299" s="502"/>
      <c r="DN299" s="502"/>
      <c r="DO299" s="502"/>
      <c r="DP299" s="502"/>
      <c r="DQ299" s="502"/>
      <c r="DR299" s="502"/>
      <c r="DS299" s="502"/>
      <c r="DT299" s="502"/>
      <c r="DU299" s="502"/>
      <c r="DV299" s="502"/>
      <c r="DW299" s="502"/>
      <c r="DX299" s="502"/>
      <c r="DY299" s="502"/>
      <c r="DZ299" s="502"/>
      <c r="EA299" s="502"/>
      <c r="EB299" s="502"/>
      <c r="EC299" s="502"/>
      <c r="ED299" s="502"/>
      <c r="EE299" s="502"/>
      <c r="EF299" s="502"/>
      <c r="EG299" s="502"/>
      <c r="EH299" s="502"/>
      <c r="EI299" s="502"/>
      <c r="EJ299" s="502"/>
      <c r="EK299" s="502"/>
      <c r="EL299" s="502"/>
      <c r="EM299" s="502"/>
      <c r="EN299" s="502"/>
      <c r="EO299" s="502"/>
      <c r="EP299" s="502"/>
      <c r="EQ299" s="502"/>
      <c r="ER299" s="502"/>
      <c r="ES299" s="502"/>
      <c r="ET299" s="502"/>
      <c r="EU299" s="502"/>
      <c r="EV299" s="502"/>
      <c r="EW299" s="502"/>
      <c r="EX299" s="502"/>
      <c r="EY299" s="502"/>
      <c r="EZ299" s="502"/>
      <c r="FA299" s="502"/>
      <c r="FB299" s="502"/>
      <c r="FC299" s="502"/>
      <c r="FD299" s="502"/>
      <c r="FE299" s="502"/>
      <c r="FF299" s="502"/>
      <c r="FG299" s="502"/>
      <c r="FH299" s="502"/>
      <c r="FI299" s="502"/>
      <c r="FJ299" s="502"/>
      <c r="FK299" s="502"/>
      <c r="FL299" s="502"/>
      <c r="FM299" s="502"/>
      <c r="FN299" s="502"/>
      <c r="FO299" s="502"/>
      <c r="FP299" s="502"/>
      <c r="FQ299" s="502"/>
      <c r="FR299" s="502"/>
      <c r="FS299" s="502"/>
      <c r="FT299" s="502"/>
      <c r="FU299" s="502"/>
      <c r="FV299" s="502"/>
      <c r="FW299" s="502"/>
      <c r="FX299" s="502"/>
      <c r="FY299" s="502"/>
      <c r="FZ299" s="502"/>
      <c r="GA299" s="502"/>
      <c r="GB299" s="502"/>
      <c r="GC299" s="502"/>
      <c r="GD299" s="502"/>
      <c r="GE299" s="502"/>
      <c r="GF299" s="502"/>
      <c r="GG299" s="502"/>
      <c r="GH299" s="502"/>
      <c r="GI299" s="502"/>
      <c r="GJ299" s="502"/>
      <c r="GK299" s="502"/>
      <c r="GL299" s="502"/>
      <c r="GM299" s="502"/>
      <c r="GN299" s="502"/>
      <c r="GO299" s="502"/>
      <c r="GP299" s="502"/>
      <c r="GQ299" s="502"/>
      <c r="GR299" s="502"/>
      <c r="GS299" s="502"/>
      <c r="GT299" s="502"/>
      <c r="GU299" s="502"/>
      <c r="GV299" s="502"/>
      <c r="GW299" s="502"/>
      <c r="GX299" s="502"/>
      <c r="GY299" s="502"/>
      <c r="GZ299" s="502"/>
      <c r="HA299" s="502"/>
      <c r="HB299" s="502"/>
      <c r="HC299" s="502"/>
      <c r="HD299" s="502"/>
      <c r="HE299" s="502"/>
      <c r="HF299" s="502"/>
      <c r="HG299" s="502"/>
      <c r="HH299" s="502"/>
      <c r="HI299" s="502"/>
      <c r="HJ299" s="502"/>
      <c r="HK299" s="502"/>
      <c r="HL299" s="502"/>
      <c r="HM299" s="502"/>
      <c r="HN299" s="502"/>
      <c r="HO299" s="502"/>
      <c r="HP299" s="502"/>
      <c r="HQ299" s="502"/>
      <c r="HR299" s="502"/>
      <c r="HS299" s="502"/>
      <c r="HT299" s="502"/>
      <c r="HU299" s="502"/>
      <c r="HV299" s="502"/>
      <c r="HW299" s="502"/>
      <c r="HX299" s="502"/>
      <c r="HY299" s="502"/>
      <c r="HZ299" s="502"/>
      <c r="IA299" s="502"/>
      <c r="IB299" s="502"/>
      <c r="IC299" s="502"/>
      <c r="ID299" s="502"/>
      <c r="IE299" s="502"/>
      <c r="IF299" s="502"/>
      <c r="IG299" s="502"/>
      <c r="IH299" s="502"/>
      <c r="II299" s="502"/>
      <c r="IJ299" s="502"/>
      <c r="IK299" s="502"/>
      <c r="IL299" s="502"/>
      <c r="IM299" s="502"/>
      <c r="IN299" s="502"/>
      <c r="IO299" s="502"/>
      <c r="IP299" s="502"/>
      <c r="IQ299" s="502"/>
      <c r="IR299" s="502"/>
      <c r="IS299" s="502"/>
      <c r="IT299" s="502"/>
      <c r="IU299" s="502"/>
      <c r="IV299" s="502"/>
    </row>
    <row r="300" spans="1:256" s="490" customFormat="1" ht="63">
      <c r="A300" s="504" t="s">
        <v>416</v>
      </c>
      <c r="B300" s="222" t="s">
        <v>417</v>
      </c>
      <c r="C300" s="222" t="s">
        <v>418</v>
      </c>
      <c r="D300" s="503">
        <v>1000000</v>
      </c>
      <c r="E300" s="503">
        <v>1000000</v>
      </c>
      <c r="F300" s="484"/>
      <c r="G300" s="484"/>
      <c r="H300" s="484"/>
      <c r="I300" s="503">
        <v>1000000</v>
      </c>
      <c r="J300" s="484"/>
      <c r="K300" s="484"/>
      <c r="L300" s="503">
        <v>1000000</v>
      </c>
      <c r="M300" s="497" t="s">
        <v>119</v>
      </c>
      <c r="N300" s="482"/>
      <c r="O300" s="498"/>
      <c r="P300" s="461">
        <v>1</v>
      </c>
      <c r="Q300" s="462"/>
      <c r="R300" s="500"/>
      <c r="S300" s="500"/>
      <c r="T300" s="500"/>
      <c r="U300" s="500"/>
      <c r="V300" s="500"/>
      <c r="W300" s="500"/>
      <c r="X300" s="500"/>
      <c r="Y300" s="500"/>
      <c r="Z300" s="500"/>
      <c r="AA300" s="500"/>
      <c r="AB300" s="500"/>
      <c r="AC300" s="500"/>
      <c r="AD300" s="500"/>
      <c r="AE300" s="500"/>
      <c r="AF300" s="500"/>
      <c r="AG300" s="500"/>
      <c r="AH300" s="500"/>
      <c r="AI300" s="500"/>
      <c r="AJ300" s="500"/>
      <c r="AK300" s="500"/>
      <c r="AL300" s="500"/>
      <c r="AM300" s="500"/>
      <c r="AN300" s="500"/>
      <c r="AO300" s="500"/>
      <c r="AP300" s="500"/>
      <c r="AQ300" s="500"/>
      <c r="AR300" s="500"/>
      <c r="AS300" s="500"/>
      <c r="AT300" s="500"/>
      <c r="AU300" s="500"/>
      <c r="AV300" s="500"/>
      <c r="AW300" s="500"/>
      <c r="AX300" s="500"/>
      <c r="AY300" s="500"/>
      <c r="AZ300" s="500"/>
      <c r="BA300" s="500"/>
      <c r="BB300" s="500"/>
      <c r="BC300" s="500"/>
      <c r="BD300" s="500"/>
      <c r="BE300" s="500"/>
      <c r="BF300" s="500"/>
      <c r="BG300" s="500"/>
      <c r="BH300" s="500"/>
      <c r="BI300" s="500"/>
      <c r="BJ300" s="500"/>
      <c r="BK300" s="500"/>
      <c r="BL300" s="500"/>
      <c r="BM300" s="500"/>
      <c r="BN300" s="500"/>
      <c r="BO300" s="500"/>
      <c r="BP300" s="500"/>
      <c r="BQ300" s="500"/>
      <c r="BR300" s="500"/>
      <c r="BS300" s="500"/>
      <c r="BT300" s="501"/>
      <c r="BU300" s="502"/>
      <c r="BV300" s="502"/>
      <c r="BW300" s="502"/>
      <c r="BX300" s="502"/>
      <c r="BY300" s="502"/>
      <c r="BZ300" s="502"/>
      <c r="CA300" s="502"/>
      <c r="CB300" s="502"/>
      <c r="CC300" s="502"/>
      <c r="CD300" s="502"/>
      <c r="CE300" s="502"/>
      <c r="CF300" s="502"/>
      <c r="CG300" s="502"/>
      <c r="CH300" s="502"/>
      <c r="CI300" s="502"/>
      <c r="CJ300" s="502"/>
      <c r="CK300" s="502"/>
      <c r="CL300" s="502"/>
      <c r="CM300" s="502"/>
      <c r="CN300" s="502"/>
      <c r="CO300" s="502"/>
      <c r="CP300" s="502"/>
      <c r="CQ300" s="502"/>
      <c r="CR300" s="502"/>
      <c r="CS300" s="502"/>
      <c r="CT300" s="502"/>
      <c r="CU300" s="502"/>
      <c r="CV300" s="502"/>
      <c r="CW300" s="502"/>
      <c r="CX300" s="502"/>
      <c r="CY300" s="502"/>
      <c r="CZ300" s="502"/>
      <c r="DA300" s="502"/>
      <c r="DB300" s="502"/>
      <c r="DC300" s="502"/>
      <c r="DD300" s="502"/>
      <c r="DE300" s="502"/>
      <c r="DF300" s="502"/>
      <c r="DG300" s="502"/>
      <c r="DH300" s="502"/>
      <c r="DI300" s="502"/>
      <c r="DJ300" s="502"/>
      <c r="DK300" s="502"/>
      <c r="DL300" s="502"/>
      <c r="DM300" s="502"/>
      <c r="DN300" s="502"/>
      <c r="DO300" s="502"/>
      <c r="DP300" s="502"/>
      <c r="DQ300" s="502"/>
      <c r="DR300" s="502"/>
      <c r="DS300" s="502"/>
      <c r="DT300" s="502"/>
      <c r="DU300" s="502"/>
      <c r="DV300" s="502"/>
      <c r="DW300" s="502"/>
      <c r="DX300" s="502"/>
      <c r="DY300" s="502"/>
      <c r="DZ300" s="502"/>
      <c r="EA300" s="502"/>
      <c r="EB300" s="502"/>
      <c r="EC300" s="502"/>
      <c r="ED300" s="502"/>
      <c r="EE300" s="502"/>
      <c r="EF300" s="502"/>
      <c r="EG300" s="502"/>
      <c r="EH300" s="502"/>
      <c r="EI300" s="502"/>
      <c r="EJ300" s="502"/>
      <c r="EK300" s="502"/>
      <c r="EL300" s="502"/>
      <c r="EM300" s="502"/>
      <c r="EN300" s="502"/>
      <c r="EO300" s="502"/>
      <c r="EP300" s="502"/>
      <c r="EQ300" s="502"/>
      <c r="ER300" s="502"/>
      <c r="ES300" s="502"/>
      <c r="ET300" s="502"/>
      <c r="EU300" s="502"/>
      <c r="EV300" s="502"/>
      <c r="EW300" s="502"/>
      <c r="EX300" s="502"/>
      <c r="EY300" s="502"/>
      <c r="EZ300" s="502"/>
      <c r="FA300" s="502"/>
      <c r="FB300" s="502"/>
      <c r="FC300" s="502"/>
      <c r="FD300" s="502"/>
      <c r="FE300" s="502"/>
      <c r="FF300" s="502"/>
      <c r="FG300" s="502"/>
      <c r="FH300" s="502"/>
      <c r="FI300" s="502"/>
      <c r="FJ300" s="502"/>
      <c r="FK300" s="502"/>
      <c r="FL300" s="502"/>
      <c r="FM300" s="502"/>
      <c r="FN300" s="502"/>
      <c r="FO300" s="502"/>
      <c r="FP300" s="502"/>
      <c r="FQ300" s="502"/>
      <c r="FR300" s="502"/>
      <c r="FS300" s="502"/>
      <c r="FT300" s="502"/>
      <c r="FU300" s="502"/>
      <c r="FV300" s="502"/>
      <c r="FW300" s="502"/>
      <c r="FX300" s="502"/>
      <c r="FY300" s="502"/>
      <c r="FZ300" s="502"/>
      <c r="GA300" s="502"/>
      <c r="GB300" s="502"/>
      <c r="GC300" s="502"/>
      <c r="GD300" s="502"/>
      <c r="GE300" s="502"/>
      <c r="GF300" s="502"/>
      <c r="GG300" s="502"/>
      <c r="GH300" s="502"/>
      <c r="GI300" s="502"/>
      <c r="GJ300" s="502"/>
      <c r="GK300" s="502"/>
      <c r="GL300" s="502"/>
      <c r="GM300" s="502"/>
      <c r="GN300" s="502"/>
      <c r="GO300" s="502"/>
      <c r="GP300" s="502"/>
      <c r="GQ300" s="502"/>
      <c r="GR300" s="502"/>
      <c r="GS300" s="502"/>
      <c r="GT300" s="502"/>
      <c r="GU300" s="502"/>
      <c r="GV300" s="502"/>
      <c r="GW300" s="502"/>
      <c r="GX300" s="502"/>
      <c r="GY300" s="502"/>
      <c r="GZ300" s="502"/>
      <c r="HA300" s="502"/>
      <c r="HB300" s="502"/>
      <c r="HC300" s="502"/>
      <c r="HD300" s="502"/>
      <c r="HE300" s="502"/>
      <c r="HF300" s="502"/>
      <c r="HG300" s="502"/>
      <c r="HH300" s="502"/>
      <c r="HI300" s="502"/>
      <c r="HJ300" s="502"/>
      <c r="HK300" s="502"/>
      <c r="HL300" s="502"/>
      <c r="HM300" s="502"/>
      <c r="HN300" s="502"/>
      <c r="HO300" s="502"/>
      <c r="HP300" s="502"/>
      <c r="HQ300" s="502"/>
      <c r="HR300" s="502"/>
      <c r="HS300" s="502"/>
      <c r="HT300" s="502"/>
      <c r="HU300" s="502"/>
      <c r="HV300" s="502"/>
      <c r="HW300" s="502"/>
      <c r="HX300" s="502"/>
      <c r="HY300" s="502"/>
      <c r="HZ300" s="502"/>
      <c r="IA300" s="502"/>
      <c r="IB300" s="502"/>
      <c r="IC300" s="502"/>
      <c r="ID300" s="502"/>
      <c r="IE300" s="502"/>
      <c r="IF300" s="502"/>
      <c r="IG300" s="502"/>
      <c r="IH300" s="502"/>
      <c r="II300" s="502"/>
      <c r="IJ300" s="502"/>
      <c r="IK300" s="502"/>
      <c r="IL300" s="502"/>
      <c r="IM300" s="502"/>
      <c r="IN300" s="502"/>
      <c r="IO300" s="502"/>
      <c r="IP300" s="502"/>
      <c r="IQ300" s="502"/>
      <c r="IR300" s="502"/>
      <c r="IS300" s="502"/>
      <c r="IT300" s="502"/>
      <c r="IU300" s="502"/>
      <c r="IV300" s="502"/>
    </row>
    <row r="301" spans="1:256" s="490" customFormat="1" ht="42">
      <c r="A301" s="504" t="s">
        <v>419</v>
      </c>
      <c r="B301" s="484" t="s">
        <v>420</v>
      </c>
      <c r="C301" s="222" t="s">
        <v>421</v>
      </c>
      <c r="D301" s="499">
        <v>600000</v>
      </c>
      <c r="E301" s="499">
        <v>600000</v>
      </c>
      <c r="F301" s="484"/>
      <c r="G301" s="484"/>
      <c r="H301" s="484"/>
      <c r="I301" s="499">
        <v>600000</v>
      </c>
      <c r="J301" s="484"/>
      <c r="K301" s="499">
        <v>600000</v>
      </c>
      <c r="L301" s="484"/>
      <c r="M301" s="497" t="s">
        <v>119</v>
      </c>
      <c r="N301" s="482"/>
      <c r="O301" s="498"/>
      <c r="P301" s="461">
        <v>1</v>
      </c>
      <c r="Q301" s="462"/>
      <c r="R301" s="500"/>
      <c r="S301" s="500"/>
      <c r="T301" s="500"/>
      <c r="U301" s="500"/>
      <c r="V301" s="500"/>
      <c r="W301" s="500"/>
      <c r="X301" s="500"/>
      <c r="Y301" s="500"/>
      <c r="Z301" s="500"/>
      <c r="AA301" s="500"/>
      <c r="AB301" s="500"/>
      <c r="AC301" s="500"/>
      <c r="AD301" s="500"/>
      <c r="AE301" s="500"/>
      <c r="AF301" s="500"/>
      <c r="AG301" s="500"/>
      <c r="AH301" s="500"/>
      <c r="AI301" s="500"/>
      <c r="AJ301" s="500"/>
      <c r="AK301" s="500"/>
      <c r="AL301" s="500"/>
      <c r="AM301" s="500"/>
      <c r="AN301" s="500"/>
      <c r="AO301" s="500"/>
      <c r="AP301" s="500"/>
      <c r="AQ301" s="500"/>
      <c r="AR301" s="500"/>
      <c r="AS301" s="500"/>
      <c r="AT301" s="500"/>
      <c r="AU301" s="500"/>
      <c r="AV301" s="500"/>
      <c r="AW301" s="500"/>
      <c r="AX301" s="500"/>
      <c r="AY301" s="500"/>
      <c r="AZ301" s="500"/>
      <c r="BA301" s="500"/>
      <c r="BB301" s="500"/>
      <c r="BC301" s="500"/>
      <c r="BD301" s="500"/>
      <c r="BE301" s="500"/>
      <c r="BF301" s="500"/>
      <c r="BG301" s="500"/>
      <c r="BH301" s="500"/>
      <c r="BI301" s="500"/>
      <c r="BJ301" s="500"/>
      <c r="BK301" s="500"/>
      <c r="BL301" s="500"/>
      <c r="BM301" s="500"/>
      <c r="BN301" s="500"/>
      <c r="BO301" s="500"/>
      <c r="BP301" s="500"/>
      <c r="BQ301" s="500"/>
      <c r="BR301" s="500"/>
      <c r="BS301" s="500"/>
      <c r="BT301" s="500"/>
      <c r="BU301" s="500"/>
      <c r="BV301" s="500"/>
      <c r="BW301" s="500"/>
      <c r="BX301" s="500"/>
      <c r="BY301" s="500"/>
      <c r="BZ301" s="500"/>
      <c r="CA301" s="500"/>
      <c r="CB301" s="500"/>
      <c r="CC301" s="500"/>
      <c r="CD301" s="500"/>
      <c r="CE301" s="500"/>
      <c r="CF301" s="500"/>
      <c r="CG301" s="500"/>
      <c r="CH301" s="500"/>
      <c r="CI301" s="500"/>
      <c r="CJ301" s="500"/>
      <c r="CK301" s="500"/>
      <c r="CL301" s="500"/>
      <c r="CM301" s="500"/>
      <c r="CN301" s="500"/>
      <c r="CO301" s="500"/>
      <c r="CP301" s="500"/>
      <c r="CQ301" s="500"/>
      <c r="CR301" s="500"/>
      <c r="CS301" s="500"/>
      <c r="CT301" s="500"/>
      <c r="CU301" s="500"/>
      <c r="CV301" s="500"/>
      <c r="CW301" s="500"/>
      <c r="CX301" s="500"/>
      <c r="CY301" s="500"/>
      <c r="CZ301" s="500"/>
      <c r="DA301" s="500"/>
      <c r="DB301" s="500"/>
      <c r="DC301" s="500"/>
      <c r="DD301" s="500"/>
      <c r="DE301" s="500"/>
      <c r="DF301" s="500"/>
      <c r="DG301" s="500"/>
      <c r="DH301" s="500"/>
      <c r="DI301" s="500"/>
      <c r="DJ301" s="500"/>
      <c r="DK301" s="500"/>
      <c r="DL301" s="500"/>
      <c r="DM301" s="500"/>
      <c r="DN301" s="500"/>
      <c r="DO301" s="500"/>
      <c r="DP301" s="500"/>
      <c r="DQ301" s="500"/>
      <c r="DR301" s="500"/>
      <c r="DS301" s="500"/>
      <c r="DT301" s="500"/>
      <c r="DU301" s="500"/>
      <c r="DV301" s="500"/>
      <c r="DW301" s="500"/>
      <c r="DX301" s="500"/>
      <c r="DY301" s="500"/>
      <c r="DZ301" s="500"/>
      <c r="EA301" s="500"/>
      <c r="EB301" s="500"/>
      <c r="EC301" s="500"/>
      <c r="ED301" s="500"/>
      <c r="EE301" s="500"/>
      <c r="EF301" s="500"/>
      <c r="EG301" s="500"/>
      <c r="EH301" s="500"/>
      <c r="EI301" s="500"/>
      <c r="EJ301" s="500"/>
      <c r="EK301" s="500"/>
      <c r="EL301" s="500"/>
      <c r="EM301" s="500"/>
      <c r="EN301" s="500"/>
      <c r="EO301" s="500"/>
      <c r="EP301" s="500"/>
      <c r="EQ301" s="500"/>
      <c r="ER301" s="500"/>
      <c r="ES301" s="500"/>
      <c r="ET301" s="500"/>
      <c r="EU301" s="500"/>
      <c r="EV301" s="500"/>
      <c r="EW301" s="500"/>
      <c r="EX301" s="500"/>
      <c r="EY301" s="500"/>
      <c r="EZ301" s="500"/>
      <c r="FA301" s="500"/>
      <c r="FB301" s="500"/>
      <c r="FC301" s="500"/>
      <c r="FD301" s="500"/>
      <c r="FE301" s="500"/>
      <c r="FF301" s="500"/>
      <c r="FG301" s="500"/>
      <c r="FH301" s="500"/>
      <c r="FI301" s="500"/>
      <c r="FJ301" s="500"/>
      <c r="FK301" s="500"/>
      <c r="FL301" s="500"/>
      <c r="FM301" s="500"/>
      <c r="FN301" s="500"/>
      <c r="FO301" s="500"/>
      <c r="FP301" s="500"/>
      <c r="FQ301" s="500"/>
      <c r="FR301" s="500"/>
      <c r="FS301" s="500"/>
      <c r="FT301" s="500"/>
      <c r="FU301" s="500"/>
      <c r="FV301" s="500"/>
      <c r="FW301" s="500"/>
      <c r="FX301" s="500"/>
      <c r="FY301" s="500"/>
      <c r="FZ301" s="500"/>
      <c r="GA301" s="500"/>
      <c r="GB301" s="500"/>
      <c r="GC301" s="500"/>
      <c r="GD301" s="500"/>
      <c r="GE301" s="500"/>
      <c r="GF301" s="500"/>
      <c r="GG301" s="500"/>
      <c r="GH301" s="500"/>
      <c r="GI301" s="500"/>
      <c r="GJ301" s="500"/>
      <c r="GK301" s="500"/>
      <c r="GL301" s="500"/>
      <c r="GM301" s="500"/>
      <c r="GN301" s="500"/>
      <c r="GO301" s="500"/>
      <c r="GP301" s="500"/>
      <c r="GQ301" s="500"/>
      <c r="GR301" s="500"/>
      <c r="GS301" s="500"/>
      <c r="GT301" s="500"/>
      <c r="GU301" s="500"/>
      <c r="GV301" s="500"/>
      <c r="GW301" s="500"/>
      <c r="GX301" s="500"/>
      <c r="GY301" s="500"/>
      <c r="GZ301" s="500"/>
      <c r="HA301" s="500"/>
      <c r="HB301" s="500"/>
      <c r="HC301" s="500"/>
      <c r="HD301" s="500"/>
      <c r="HE301" s="500"/>
      <c r="HF301" s="500"/>
      <c r="HG301" s="500"/>
      <c r="HH301" s="500"/>
      <c r="HI301" s="500"/>
      <c r="HJ301" s="500"/>
      <c r="HK301" s="500"/>
      <c r="HL301" s="500"/>
      <c r="HM301" s="500"/>
      <c r="HN301" s="500"/>
      <c r="HO301" s="500"/>
      <c r="HP301" s="500"/>
      <c r="HQ301" s="500"/>
      <c r="HR301" s="500"/>
      <c r="HS301" s="500"/>
      <c r="HT301" s="500"/>
      <c r="HU301" s="500"/>
      <c r="HV301" s="500"/>
      <c r="HW301" s="500"/>
      <c r="HX301" s="500"/>
      <c r="HY301" s="500"/>
      <c r="HZ301" s="500"/>
      <c r="IA301" s="500"/>
      <c r="IB301" s="500"/>
      <c r="IC301" s="500"/>
      <c r="ID301" s="500"/>
      <c r="IE301" s="500"/>
      <c r="IF301" s="500"/>
      <c r="IG301" s="500"/>
      <c r="IH301" s="500"/>
      <c r="II301" s="500"/>
      <c r="IJ301" s="500"/>
      <c r="IK301" s="500"/>
      <c r="IL301" s="500"/>
      <c r="IM301" s="500"/>
      <c r="IN301" s="500"/>
      <c r="IO301" s="500"/>
      <c r="IP301" s="500"/>
      <c r="IQ301" s="500"/>
      <c r="IR301" s="500"/>
      <c r="IS301" s="500"/>
      <c r="IT301" s="500"/>
      <c r="IU301" s="500"/>
      <c r="IV301" s="500"/>
    </row>
    <row r="302" spans="1:17" s="456" customFormat="1" ht="21">
      <c r="A302" s="557" t="s">
        <v>422</v>
      </c>
      <c r="B302" s="214"/>
      <c r="C302" s="214"/>
      <c r="D302" s="491">
        <f>SUM(E302:H302)</f>
        <v>9700000</v>
      </c>
      <c r="E302" s="579">
        <v>4200000</v>
      </c>
      <c r="F302" s="579">
        <v>0</v>
      </c>
      <c r="G302" s="579">
        <v>5500000</v>
      </c>
      <c r="H302" s="579">
        <v>0</v>
      </c>
      <c r="I302" s="491">
        <f>D302</f>
        <v>9700000</v>
      </c>
      <c r="J302" s="491">
        <f>E302-K302-L302</f>
        <v>3700000</v>
      </c>
      <c r="K302" s="491">
        <v>200000</v>
      </c>
      <c r="L302" s="491">
        <v>300000</v>
      </c>
      <c r="M302" s="492"/>
      <c r="N302" s="493"/>
      <c r="O302" s="581"/>
      <c r="P302" s="461">
        <v>1</v>
      </c>
      <c r="Q302" s="455"/>
    </row>
    <row r="303" spans="1:17" s="490" customFormat="1" ht="42">
      <c r="A303" s="222" t="s">
        <v>423</v>
      </c>
      <c r="B303" s="222" t="s">
        <v>424</v>
      </c>
      <c r="C303" s="505" t="s">
        <v>425</v>
      </c>
      <c r="D303" s="506" t="s">
        <v>283</v>
      </c>
      <c r="E303" s="609"/>
      <c r="F303" s="609"/>
      <c r="G303" s="609"/>
      <c r="H303" s="609"/>
      <c r="I303" s="506"/>
      <c r="J303" s="506"/>
      <c r="K303" s="506"/>
      <c r="L303" s="507"/>
      <c r="M303" s="481" t="s">
        <v>426</v>
      </c>
      <c r="N303" s="488"/>
      <c r="O303" s="181"/>
      <c r="P303" s="461">
        <v>1</v>
      </c>
      <c r="Q303" s="462"/>
    </row>
    <row r="304" spans="1:17" s="456" customFormat="1" ht="42">
      <c r="A304" s="212"/>
      <c r="B304" s="484"/>
      <c r="C304" s="282" t="s">
        <v>427</v>
      </c>
      <c r="D304" s="495"/>
      <c r="E304" s="495"/>
      <c r="F304" s="495"/>
      <c r="G304" s="495"/>
      <c r="H304" s="495"/>
      <c r="I304" s="495"/>
      <c r="J304" s="495"/>
      <c r="K304" s="495"/>
      <c r="L304" s="214"/>
      <c r="M304" s="481"/>
      <c r="N304" s="482"/>
      <c r="O304" s="181"/>
      <c r="P304" s="461">
        <v>1</v>
      </c>
      <c r="Q304" s="462"/>
    </row>
    <row r="305" spans="1:17" s="456" customFormat="1" ht="23.25">
      <c r="A305" s="608" t="s">
        <v>428</v>
      </c>
      <c r="C305" s="282"/>
      <c r="D305" s="495"/>
      <c r="E305" s="495"/>
      <c r="F305" s="495"/>
      <c r="G305" s="495"/>
      <c r="H305" s="495"/>
      <c r="I305" s="495"/>
      <c r="J305" s="495"/>
      <c r="K305" s="495"/>
      <c r="L305" s="214"/>
      <c r="M305" s="481"/>
      <c r="N305" s="482"/>
      <c r="O305" s="181"/>
      <c r="P305" s="461">
        <v>1</v>
      </c>
      <c r="Q305" s="455"/>
    </row>
    <row r="306" spans="1:17" s="456" customFormat="1" ht="42">
      <c r="A306" s="484" t="s">
        <v>429</v>
      </c>
      <c r="B306" s="508" t="s">
        <v>430</v>
      </c>
      <c r="C306" s="212" t="s">
        <v>431</v>
      </c>
      <c r="D306" s="495"/>
      <c r="E306" s="495"/>
      <c r="F306" s="495"/>
      <c r="G306" s="495"/>
      <c r="H306" s="495"/>
      <c r="I306" s="495"/>
      <c r="J306" s="495"/>
      <c r="K306" s="495"/>
      <c r="L306" s="214"/>
      <c r="M306" s="481" t="s">
        <v>344</v>
      </c>
      <c r="N306" s="482"/>
      <c r="O306" s="181"/>
      <c r="P306" s="461">
        <v>1</v>
      </c>
      <c r="Q306" s="462"/>
    </row>
    <row r="307" spans="1:17" s="456" customFormat="1" ht="63">
      <c r="A307" s="484" t="s">
        <v>432</v>
      </c>
      <c r="B307" s="504" t="s">
        <v>433</v>
      </c>
      <c r="C307" s="282" t="s">
        <v>434</v>
      </c>
      <c r="D307" s="495"/>
      <c r="E307" s="495"/>
      <c r="F307" s="495"/>
      <c r="G307" s="495"/>
      <c r="H307" s="495"/>
      <c r="I307" s="495"/>
      <c r="J307" s="495"/>
      <c r="K307" s="495"/>
      <c r="L307" s="214"/>
      <c r="M307" s="481" t="s">
        <v>435</v>
      </c>
      <c r="N307" s="482"/>
      <c r="O307" s="181"/>
      <c r="P307" s="461">
        <v>1</v>
      </c>
      <c r="Q307" s="455"/>
    </row>
    <row r="308" spans="1:17" s="456" customFormat="1" ht="42">
      <c r="A308" s="484" t="s">
        <v>436</v>
      </c>
      <c r="B308" s="504" t="s">
        <v>437</v>
      </c>
      <c r="C308" s="505"/>
      <c r="D308" s="495"/>
      <c r="E308" s="495"/>
      <c r="F308" s="495"/>
      <c r="G308" s="495"/>
      <c r="H308" s="495"/>
      <c r="I308" s="495"/>
      <c r="J308" s="495"/>
      <c r="K308" s="495"/>
      <c r="L308" s="214"/>
      <c r="M308" s="481" t="s">
        <v>35</v>
      </c>
      <c r="N308" s="482"/>
      <c r="O308" s="181"/>
      <c r="P308" s="461">
        <v>1</v>
      </c>
      <c r="Q308" s="462"/>
    </row>
    <row r="309" spans="1:17" s="456" customFormat="1" ht="23.25">
      <c r="A309" s="484" t="s">
        <v>438</v>
      </c>
      <c r="B309" s="504" t="s">
        <v>439</v>
      </c>
      <c r="C309" s="505"/>
      <c r="D309" s="495"/>
      <c r="E309" s="495"/>
      <c r="F309" s="495"/>
      <c r="G309" s="495"/>
      <c r="H309" s="495"/>
      <c r="I309" s="495"/>
      <c r="J309" s="495"/>
      <c r="K309" s="495"/>
      <c r="L309" s="214"/>
      <c r="M309" s="481" t="s">
        <v>440</v>
      </c>
      <c r="N309" s="482"/>
      <c r="O309" s="181"/>
      <c r="P309" s="461">
        <v>1</v>
      </c>
      <c r="Q309" s="455"/>
    </row>
    <row r="310" spans="1:17" s="456" customFormat="1" ht="42">
      <c r="A310" s="484" t="s">
        <v>441</v>
      </c>
      <c r="B310" s="504" t="s">
        <v>442</v>
      </c>
      <c r="C310" s="505"/>
      <c r="D310" s="495"/>
      <c r="E310" s="495"/>
      <c r="F310" s="495"/>
      <c r="G310" s="495"/>
      <c r="H310" s="495"/>
      <c r="I310" s="495"/>
      <c r="J310" s="495"/>
      <c r="K310" s="495"/>
      <c r="L310" s="214"/>
      <c r="M310" s="481" t="s">
        <v>42</v>
      </c>
      <c r="N310" s="482"/>
      <c r="O310" s="181"/>
      <c r="P310" s="461">
        <v>1</v>
      </c>
      <c r="Q310" s="462"/>
    </row>
    <row r="311" spans="1:17" s="456" customFormat="1" ht="23.25">
      <c r="A311" s="504" t="s">
        <v>443</v>
      </c>
      <c r="B311" s="1211"/>
      <c r="C311" s="505"/>
      <c r="D311" s="495"/>
      <c r="E311" s="495"/>
      <c r="F311" s="495"/>
      <c r="G311" s="495"/>
      <c r="H311" s="495"/>
      <c r="I311" s="495"/>
      <c r="J311" s="495"/>
      <c r="K311" s="495"/>
      <c r="L311" s="214"/>
      <c r="M311" s="481"/>
      <c r="N311" s="482"/>
      <c r="O311" s="181"/>
      <c r="P311" s="461">
        <v>1</v>
      </c>
      <c r="Q311" s="455"/>
    </row>
    <row r="312" spans="1:17" s="456" customFormat="1" ht="63">
      <c r="A312" s="508" t="s">
        <v>444</v>
      </c>
      <c r="B312" s="504" t="s">
        <v>445</v>
      </c>
      <c r="C312" s="504" t="s">
        <v>446</v>
      </c>
      <c r="D312" s="495"/>
      <c r="E312" s="495"/>
      <c r="F312" s="495"/>
      <c r="G312" s="495"/>
      <c r="H312" s="495"/>
      <c r="I312" s="495"/>
      <c r="J312" s="495"/>
      <c r="K312" s="495"/>
      <c r="L312" s="214"/>
      <c r="M312" s="481" t="s">
        <v>426</v>
      </c>
      <c r="N312" s="482"/>
      <c r="O312" s="181"/>
      <c r="P312" s="461">
        <v>1</v>
      </c>
      <c r="Q312" s="455"/>
    </row>
    <row r="313" spans="1:17" s="456" customFormat="1" ht="63">
      <c r="A313" s="508" t="s">
        <v>447</v>
      </c>
      <c r="B313" s="504" t="s">
        <v>448</v>
      </c>
      <c r="C313" s="504" t="s">
        <v>449</v>
      </c>
      <c r="D313" s="495"/>
      <c r="E313" s="495"/>
      <c r="F313" s="495"/>
      <c r="G313" s="495"/>
      <c r="H313" s="495"/>
      <c r="I313" s="495"/>
      <c r="J313" s="495"/>
      <c r="K313" s="495"/>
      <c r="L313" s="214"/>
      <c r="M313" s="481" t="s">
        <v>440</v>
      </c>
      <c r="N313" s="482"/>
      <c r="O313" s="181"/>
      <c r="P313" s="461">
        <v>1</v>
      </c>
      <c r="Q313" s="462"/>
    </row>
    <row r="314" spans="1:17" s="456" customFormat="1" ht="63">
      <c r="A314" s="508" t="s">
        <v>450</v>
      </c>
      <c r="B314" s="504" t="s">
        <v>451</v>
      </c>
      <c r="C314" s="504" t="s">
        <v>452</v>
      </c>
      <c r="D314" s="495"/>
      <c r="E314" s="495"/>
      <c r="F314" s="495"/>
      <c r="G314" s="495"/>
      <c r="H314" s="495"/>
      <c r="I314" s="495"/>
      <c r="J314" s="495"/>
      <c r="K314" s="495"/>
      <c r="L314" s="214"/>
      <c r="M314" s="481" t="s">
        <v>42</v>
      </c>
      <c r="N314" s="482"/>
      <c r="O314" s="181"/>
      <c r="P314" s="461">
        <v>1</v>
      </c>
      <c r="Q314" s="455"/>
    </row>
    <row r="315" spans="1:17" s="456" customFormat="1" ht="63">
      <c r="A315" s="508" t="s">
        <v>453</v>
      </c>
      <c r="B315" s="504" t="s">
        <v>454</v>
      </c>
      <c r="C315" s="509" t="s">
        <v>455</v>
      </c>
      <c r="D315" s="495"/>
      <c r="E315" s="495"/>
      <c r="F315" s="495"/>
      <c r="G315" s="495"/>
      <c r="H315" s="495"/>
      <c r="I315" s="495"/>
      <c r="J315" s="495"/>
      <c r="K315" s="495"/>
      <c r="L315" s="214"/>
      <c r="M315" s="481" t="s">
        <v>42</v>
      </c>
      <c r="N315" s="482"/>
      <c r="O315" s="181"/>
      <c r="P315" s="461">
        <v>1</v>
      </c>
      <c r="Q315" s="462"/>
    </row>
    <row r="316" spans="1:17" s="456" customFormat="1" ht="42">
      <c r="A316" s="508" t="s">
        <v>456</v>
      </c>
      <c r="B316" s="504" t="s">
        <v>457</v>
      </c>
      <c r="C316" s="508"/>
      <c r="D316" s="495"/>
      <c r="E316" s="495"/>
      <c r="F316" s="495"/>
      <c r="G316" s="495"/>
      <c r="H316" s="495"/>
      <c r="I316" s="495"/>
      <c r="J316" s="495"/>
      <c r="K316" s="495"/>
      <c r="L316" s="214"/>
      <c r="M316" s="481" t="s">
        <v>458</v>
      </c>
      <c r="N316" s="482"/>
      <c r="O316" s="181"/>
      <c r="P316" s="461">
        <v>1</v>
      </c>
      <c r="Q316" s="455"/>
    </row>
    <row r="317" spans="1:17" s="456" customFormat="1" ht="69" customHeight="1">
      <c r="A317" s="508" t="s">
        <v>459</v>
      </c>
      <c r="B317" s="504" t="s">
        <v>460</v>
      </c>
      <c r="D317" s="495"/>
      <c r="E317" s="495"/>
      <c r="F317" s="495"/>
      <c r="G317" s="495"/>
      <c r="H317" s="495"/>
      <c r="I317" s="495"/>
      <c r="J317" s="495"/>
      <c r="K317" s="495"/>
      <c r="L317" s="214"/>
      <c r="M317" s="481" t="s">
        <v>35</v>
      </c>
      <c r="N317" s="482"/>
      <c r="O317" s="181"/>
      <c r="P317" s="461">
        <v>1</v>
      </c>
      <c r="Q317" s="462"/>
    </row>
    <row r="318" spans="1:71" s="517" customFormat="1" ht="21">
      <c r="A318" s="557" t="s">
        <v>461</v>
      </c>
      <c r="B318" s="510"/>
      <c r="C318" s="603"/>
      <c r="D318" s="511">
        <f>D319+D344</f>
        <v>17727555</v>
      </c>
      <c r="E318" s="511">
        <f>E319+E344</f>
        <v>8504800</v>
      </c>
      <c r="F318" s="511"/>
      <c r="G318" s="511"/>
      <c r="H318" s="511">
        <f>H319</f>
        <v>9222755</v>
      </c>
      <c r="I318" s="511">
        <f>D318</f>
        <v>17727555</v>
      </c>
      <c r="J318" s="511">
        <f>J319+J344</f>
        <v>15042500</v>
      </c>
      <c r="K318" s="511">
        <f>K319</f>
        <v>4512700</v>
      </c>
      <c r="L318" s="512"/>
      <c r="M318" s="513"/>
      <c r="N318" s="514"/>
      <c r="O318" s="494"/>
      <c r="P318" s="515">
        <v>1</v>
      </c>
      <c r="Q318" s="1212"/>
      <c r="R318" s="516"/>
      <c r="S318" s="516"/>
      <c r="T318" s="516"/>
      <c r="U318" s="516"/>
      <c r="V318" s="516"/>
      <c r="W318" s="516"/>
      <c r="X318" s="516"/>
      <c r="Y318" s="516"/>
      <c r="Z318" s="516"/>
      <c r="AA318" s="516"/>
      <c r="AB318" s="516"/>
      <c r="AC318" s="516"/>
      <c r="AD318" s="516"/>
      <c r="AE318" s="516"/>
      <c r="AF318" s="516"/>
      <c r="AG318" s="516"/>
      <c r="AH318" s="516"/>
      <c r="AI318" s="516"/>
      <c r="AJ318" s="516"/>
      <c r="AK318" s="516"/>
      <c r="AL318" s="516"/>
      <c r="AM318" s="516"/>
      <c r="AN318" s="516"/>
      <c r="AO318" s="516"/>
      <c r="AP318" s="516"/>
      <c r="AQ318" s="516"/>
      <c r="AR318" s="516"/>
      <c r="AS318" s="516"/>
      <c r="AT318" s="516"/>
      <c r="AU318" s="516"/>
      <c r="AV318" s="516"/>
      <c r="AW318" s="516"/>
      <c r="AX318" s="516"/>
      <c r="AY318" s="516"/>
      <c r="AZ318" s="516"/>
      <c r="BA318" s="516"/>
      <c r="BB318" s="516"/>
      <c r="BC318" s="516"/>
      <c r="BD318" s="516"/>
      <c r="BE318" s="516"/>
      <c r="BF318" s="516"/>
      <c r="BG318" s="516"/>
      <c r="BH318" s="516"/>
      <c r="BI318" s="516"/>
      <c r="BJ318" s="516"/>
      <c r="BK318" s="516"/>
      <c r="BL318" s="516"/>
      <c r="BM318" s="516"/>
      <c r="BN318" s="516"/>
      <c r="BO318" s="516"/>
      <c r="BP318" s="516"/>
      <c r="BQ318" s="516"/>
      <c r="BR318" s="516"/>
      <c r="BS318" s="516"/>
    </row>
    <row r="319" spans="1:71" s="456" customFormat="1" ht="23.25">
      <c r="A319" s="546" t="s">
        <v>462</v>
      </c>
      <c r="B319" s="518" t="s">
        <v>463</v>
      </c>
      <c r="C319" s="471" t="s">
        <v>464</v>
      </c>
      <c r="D319" s="551">
        <f>D320+D321+D324+D325+D326+D327+D328+D329+D342+D343</f>
        <v>16815855</v>
      </c>
      <c r="E319" s="551">
        <f>E320+E321+E324+E325+E326+E327+E328+E342+E343</f>
        <v>7593100</v>
      </c>
      <c r="F319" s="551"/>
      <c r="G319" s="551"/>
      <c r="H319" s="551">
        <f>H330+H331+H332+H333+H334+H335+H340+H341</f>
        <v>9222755</v>
      </c>
      <c r="I319" s="551">
        <f>I320+I321+I324+I325+I326+I327+I328+I329+I342+I343</f>
        <v>16815855</v>
      </c>
      <c r="J319" s="551">
        <f>J320+J321+J325+J326+J327+J328+J329+J342+J343</f>
        <v>14130800</v>
      </c>
      <c r="K319" s="551">
        <f>K324</f>
        <v>4512700</v>
      </c>
      <c r="L319" s="546"/>
      <c r="M319" s="475"/>
      <c r="N319" s="476"/>
      <c r="O319" s="519"/>
      <c r="P319" s="461">
        <v>1</v>
      </c>
      <c r="Q319" s="455"/>
      <c r="R319" s="455"/>
      <c r="S319" s="455"/>
      <c r="T319" s="455"/>
      <c r="U319" s="455"/>
      <c r="V319" s="455"/>
      <c r="W319" s="455"/>
      <c r="X319" s="455"/>
      <c r="Y319" s="455"/>
      <c r="Z319" s="455"/>
      <c r="AA319" s="455"/>
      <c r="AB319" s="455"/>
      <c r="AC319" s="455"/>
      <c r="AD319" s="455"/>
      <c r="AE319" s="455"/>
      <c r="AF319" s="455"/>
      <c r="AG319" s="455"/>
      <c r="AH319" s="455"/>
      <c r="AI319" s="455"/>
      <c r="AJ319" s="455"/>
      <c r="AK319" s="455"/>
      <c r="AL319" s="455"/>
      <c r="AM319" s="455"/>
      <c r="AN319" s="455"/>
      <c r="AO319" s="455"/>
      <c r="AP319" s="455"/>
      <c r="AQ319" s="455"/>
      <c r="AR319" s="455"/>
      <c r="AS319" s="455"/>
      <c r="AT319" s="455"/>
      <c r="AU319" s="455"/>
      <c r="AV319" s="455"/>
      <c r="AW319" s="455"/>
      <c r="AX319" s="455"/>
      <c r="AY319" s="455"/>
      <c r="AZ319" s="455"/>
      <c r="BA319" s="455"/>
      <c r="BB319" s="455"/>
      <c r="BC319" s="455"/>
      <c r="BD319" s="455"/>
      <c r="BE319" s="455"/>
      <c r="BF319" s="455"/>
      <c r="BG319" s="455"/>
      <c r="BH319" s="455"/>
      <c r="BI319" s="455"/>
      <c r="BJ319" s="455"/>
      <c r="BK319" s="455"/>
      <c r="BL319" s="455"/>
      <c r="BM319" s="455"/>
      <c r="BN319" s="455"/>
      <c r="BO319" s="455"/>
      <c r="BP319" s="455"/>
      <c r="BQ319" s="455"/>
      <c r="BR319" s="455"/>
      <c r="BS319" s="455"/>
    </row>
    <row r="320" spans="1:71" s="490" customFormat="1" ht="105">
      <c r="A320" s="520" t="s">
        <v>465</v>
      </c>
      <c r="B320" s="521" t="s">
        <v>466</v>
      </c>
      <c r="C320" s="471" t="s">
        <v>467</v>
      </c>
      <c r="D320" s="522">
        <v>275500</v>
      </c>
      <c r="E320" s="522">
        <f aca="true" t="shared" si="14" ref="E320:E325">SUM(D320)</f>
        <v>275500</v>
      </c>
      <c r="F320" s="522"/>
      <c r="G320" s="522"/>
      <c r="H320" s="522"/>
      <c r="I320" s="522">
        <v>275500</v>
      </c>
      <c r="J320" s="522">
        <v>275500</v>
      </c>
      <c r="K320" s="522"/>
      <c r="L320" s="523"/>
      <c r="M320" s="475" t="s">
        <v>55</v>
      </c>
      <c r="N320" s="488"/>
      <c r="O320" s="181"/>
      <c r="P320" s="461">
        <v>1</v>
      </c>
      <c r="Q320" s="462"/>
      <c r="R320" s="489"/>
      <c r="S320" s="489"/>
      <c r="T320" s="489"/>
      <c r="U320" s="489"/>
      <c r="V320" s="489"/>
      <c r="W320" s="489"/>
      <c r="X320" s="489"/>
      <c r="Y320" s="489"/>
      <c r="Z320" s="489"/>
      <c r="AA320" s="489"/>
      <c r="AB320" s="489"/>
      <c r="AC320" s="489"/>
      <c r="AD320" s="489"/>
      <c r="AE320" s="489"/>
      <c r="AF320" s="489"/>
      <c r="AG320" s="489"/>
      <c r="AH320" s="489"/>
      <c r="AI320" s="489"/>
      <c r="AJ320" s="489"/>
      <c r="AK320" s="489"/>
      <c r="AL320" s="489"/>
      <c r="AM320" s="489"/>
      <c r="AN320" s="489"/>
      <c r="AO320" s="489"/>
      <c r="AP320" s="489"/>
      <c r="AQ320" s="489"/>
      <c r="AR320" s="489"/>
      <c r="AS320" s="489"/>
      <c r="AT320" s="489"/>
      <c r="AU320" s="489"/>
      <c r="AV320" s="489"/>
      <c r="AW320" s="489"/>
      <c r="AX320" s="489"/>
      <c r="AY320" s="489"/>
      <c r="AZ320" s="489"/>
      <c r="BA320" s="489"/>
      <c r="BB320" s="489"/>
      <c r="BC320" s="489"/>
      <c r="BD320" s="489"/>
      <c r="BE320" s="489"/>
      <c r="BF320" s="489"/>
      <c r="BG320" s="489"/>
      <c r="BH320" s="489"/>
      <c r="BI320" s="489"/>
      <c r="BJ320" s="489"/>
      <c r="BK320" s="489"/>
      <c r="BL320" s="489"/>
      <c r="BM320" s="489"/>
      <c r="BN320" s="489"/>
      <c r="BO320" s="489"/>
      <c r="BP320" s="489"/>
      <c r="BQ320" s="489"/>
      <c r="BR320" s="489"/>
      <c r="BS320" s="489"/>
    </row>
    <row r="321" spans="1:71" s="456" customFormat="1" ht="105">
      <c r="A321" s="524" t="s">
        <v>468</v>
      </c>
      <c r="B321" s="525" t="s">
        <v>469</v>
      </c>
      <c r="C321" s="212" t="s">
        <v>470</v>
      </c>
      <c r="D321" s="527">
        <v>468200</v>
      </c>
      <c r="E321" s="527">
        <f t="shared" si="14"/>
        <v>468200</v>
      </c>
      <c r="F321" s="482"/>
      <c r="G321" s="482"/>
      <c r="H321" s="482"/>
      <c r="I321" s="527">
        <f>SUM(E321)</f>
        <v>468200</v>
      </c>
      <c r="J321" s="527">
        <f>SUM(I321)</f>
        <v>468200</v>
      </c>
      <c r="K321" s="482"/>
      <c r="L321" s="482"/>
      <c r="M321" s="496"/>
      <c r="N321" s="482"/>
      <c r="O321" s="181"/>
      <c r="P321" s="461">
        <v>1</v>
      </c>
      <c r="Q321" s="455"/>
      <c r="R321" s="455"/>
      <c r="S321" s="455"/>
      <c r="T321" s="455"/>
      <c r="U321" s="455"/>
      <c r="V321" s="455"/>
      <c r="W321" s="455"/>
      <c r="X321" s="455"/>
      <c r="Y321" s="455"/>
      <c r="Z321" s="455"/>
      <c r="AA321" s="455"/>
      <c r="AB321" s="455"/>
      <c r="AC321" s="455"/>
      <c r="AD321" s="455"/>
      <c r="AE321" s="455"/>
      <c r="AF321" s="455"/>
      <c r="AG321" s="455"/>
      <c r="AH321" s="455"/>
      <c r="AI321" s="455"/>
      <c r="AJ321" s="455"/>
      <c r="AK321" s="455"/>
      <c r="AL321" s="455"/>
      <c r="AM321" s="455"/>
      <c r="AN321" s="455"/>
      <c r="AO321" s="455"/>
      <c r="AP321" s="455"/>
      <c r="AQ321" s="455"/>
      <c r="AR321" s="455"/>
      <c r="AS321" s="455"/>
      <c r="AT321" s="455"/>
      <c r="AU321" s="455"/>
      <c r="AV321" s="455"/>
      <c r="AW321" s="455"/>
      <c r="AX321" s="455"/>
      <c r="AY321" s="455"/>
      <c r="AZ321" s="455"/>
      <c r="BA321" s="455"/>
      <c r="BB321" s="455"/>
      <c r="BC321" s="455"/>
      <c r="BD321" s="455"/>
      <c r="BE321" s="455"/>
      <c r="BF321" s="455"/>
      <c r="BG321" s="455"/>
      <c r="BH321" s="455"/>
      <c r="BI321" s="455"/>
      <c r="BJ321" s="455"/>
      <c r="BK321" s="455"/>
      <c r="BL321" s="455"/>
      <c r="BM321" s="455"/>
      <c r="BN321" s="455"/>
      <c r="BO321" s="455"/>
      <c r="BP321" s="455"/>
      <c r="BQ321" s="455"/>
      <c r="BR321" s="455"/>
      <c r="BS321" s="455"/>
    </row>
    <row r="322" spans="1:71" s="456" customFormat="1" ht="63">
      <c r="A322" s="524" t="s">
        <v>471</v>
      </c>
      <c r="B322" s="526" t="s">
        <v>472</v>
      </c>
      <c r="C322" s="282" t="s">
        <v>473</v>
      </c>
      <c r="D322" s="505">
        <v>343200</v>
      </c>
      <c r="E322" s="527">
        <f t="shared" si="14"/>
        <v>343200</v>
      </c>
      <c r="F322" s="482"/>
      <c r="G322" s="482"/>
      <c r="H322" s="482"/>
      <c r="I322" s="527">
        <f>SUM(E322)</f>
        <v>343200</v>
      </c>
      <c r="J322" s="527">
        <f>SUM(I322)</f>
        <v>343200</v>
      </c>
      <c r="K322" s="482"/>
      <c r="L322" s="482"/>
      <c r="M322" s="496">
        <v>1</v>
      </c>
      <c r="N322" s="222"/>
      <c r="O322" s="181"/>
      <c r="P322" s="461">
        <v>1</v>
      </c>
      <c r="Q322" s="462"/>
      <c r="R322" s="455"/>
      <c r="S322" s="455"/>
      <c r="T322" s="455"/>
      <c r="U322" s="455"/>
      <c r="V322" s="455"/>
      <c r="W322" s="455"/>
      <c r="X322" s="455"/>
      <c r="Y322" s="455"/>
      <c r="Z322" s="455"/>
      <c r="AA322" s="455"/>
      <c r="AB322" s="455"/>
      <c r="AC322" s="455"/>
      <c r="AD322" s="455"/>
      <c r="AE322" s="455"/>
      <c r="AF322" s="455"/>
      <c r="AG322" s="455"/>
      <c r="AH322" s="455"/>
      <c r="AI322" s="455"/>
      <c r="AJ322" s="455"/>
      <c r="AK322" s="455"/>
      <c r="AL322" s="455"/>
      <c r="AM322" s="455"/>
      <c r="AN322" s="455"/>
      <c r="AO322" s="455"/>
      <c r="AP322" s="455"/>
      <c r="AQ322" s="455"/>
      <c r="AR322" s="455"/>
      <c r="AS322" s="455"/>
      <c r="AT322" s="455"/>
      <c r="AU322" s="455"/>
      <c r="AV322" s="455"/>
      <c r="AW322" s="455"/>
      <c r="AX322" s="455"/>
      <c r="AY322" s="455"/>
      <c r="AZ322" s="455"/>
      <c r="BA322" s="455"/>
      <c r="BB322" s="455"/>
      <c r="BC322" s="455"/>
      <c r="BD322" s="455"/>
      <c r="BE322" s="455"/>
      <c r="BF322" s="455"/>
      <c r="BG322" s="455"/>
      <c r="BH322" s="455"/>
      <c r="BI322" s="455"/>
      <c r="BJ322" s="455"/>
      <c r="BK322" s="455"/>
      <c r="BL322" s="455"/>
      <c r="BM322" s="455"/>
      <c r="BN322" s="455"/>
      <c r="BO322" s="455"/>
      <c r="BP322" s="455"/>
      <c r="BQ322" s="455"/>
      <c r="BR322" s="455"/>
      <c r="BS322" s="455"/>
    </row>
    <row r="323" spans="1:71" s="456" customFormat="1" ht="126">
      <c r="A323" s="524" t="s">
        <v>474</v>
      </c>
      <c r="B323" s="526" t="s">
        <v>475</v>
      </c>
      <c r="C323" s="282" t="s">
        <v>476</v>
      </c>
      <c r="D323" s="505">
        <v>225000</v>
      </c>
      <c r="E323" s="527">
        <f t="shared" si="14"/>
        <v>225000</v>
      </c>
      <c r="F323" s="482"/>
      <c r="G323" s="482"/>
      <c r="H323" s="482"/>
      <c r="I323" s="527">
        <f>SUM(I322:I322)</f>
        <v>343200</v>
      </c>
      <c r="J323" s="527">
        <f>SUM(I323)</f>
        <v>343200</v>
      </c>
      <c r="K323" s="482"/>
      <c r="L323" s="482"/>
      <c r="M323" s="481" t="s">
        <v>55</v>
      </c>
      <c r="N323" s="482"/>
      <c r="O323" s="482"/>
      <c r="P323" s="461">
        <v>1</v>
      </c>
      <c r="Q323" s="455"/>
      <c r="R323" s="455"/>
      <c r="S323" s="455"/>
      <c r="T323" s="455"/>
      <c r="U323" s="455"/>
      <c r="V323" s="455"/>
      <c r="W323" s="455"/>
      <c r="X323" s="455"/>
      <c r="Y323" s="455"/>
      <c r="Z323" s="455"/>
      <c r="AA323" s="455"/>
      <c r="AB323" s="455"/>
      <c r="AC323" s="455"/>
      <c r="AD323" s="455"/>
      <c r="AE323" s="455"/>
      <c r="AF323" s="455"/>
      <c r="AG323" s="455"/>
      <c r="AH323" s="455"/>
      <c r="AI323" s="455"/>
      <c r="AJ323" s="455"/>
      <c r="AK323" s="455"/>
      <c r="AL323" s="455"/>
      <c r="AM323" s="455"/>
      <c r="AN323" s="455"/>
      <c r="AO323" s="455"/>
      <c r="AP323" s="455"/>
      <c r="AQ323" s="455"/>
      <c r="AR323" s="455"/>
      <c r="AS323" s="455"/>
      <c r="AT323" s="455"/>
      <c r="AU323" s="455"/>
      <c r="AV323" s="455"/>
      <c r="AW323" s="455"/>
      <c r="AX323" s="455"/>
      <c r="AY323" s="455"/>
      <c r="AZ323" s="455"/>
      <c r="BA323" s="455"/>
      <c r="BB323" s="455"/>
      <c r="BC323" s="455"/>
      <c r="BD323" s="455"/>
      <c r="BE323" s="455"/>
      <c r="BF323" s="455"/>
      <c r="BG323" s="455"/>
      <c r="BH323" s="455"/>
      <c r="BI323" s="455"/>
      <c r="BJ323" s="455"/>
      <c r="BK323" s="455"/>
      <c r="BL323" s="455"/>
      <c r="BM323" s="455"/>
      <c r="BN323" s="455"/>
      <c r="BO323" s="455"/>
      <c r="BP323" s="455"/>
      <c r="BQ323" s="455"/>
      <c r="BR323" s="455"/>
      <c r="BS323" s="455"/>
    </row>
    <row r="324" spans="1:71" s="456" customFormat="1" ht="63">
      <c r="A324" s="524" t="s">
        <v>477</v>
      </c>
      <c r="B324" s="526" t="s">
        <v>478</v>
      </c>
      <c r="C324" s="526" t="s">
        <v>479</v>
      </c>
      <c r="D324" s="505">
        <f>4122500-109800+500000</f>
        <v>4512700</v>
      </c>
      <c r="E324" s="505">
        <f t="shared" si="14"/>
        <v>4512700</v>
      </c>
      <c r="F324" s="505"/>
      <c r="G324" s="505"/>
      <c r="H324" s="505"/>
      <c r="I324" s="505">
        <f>SUM(E324:H324)</f>
        <v>4512700</v>
      </c>
      <c r="J324" s="505"/>
      <c r="K324" s="505">
        <f>SUM(I324:J324)</f>
        <v>4512700</v>
      </c>
      <c r="L324" s="214"/>
      <c r="M324" s="481" t="s">
        <v>480</v>
      </c>
      <c r="N324" s="482"/>
      <c r="O324" s="496"/>
      <c r="P324" s="461">
        <v>1</v>
      </c>
      <c r="Q324" s="455"/>
      <c r="R324" s="455"/>
      <c r="S324" s="455"/>
      <c r="T324" s="455"/>
      <c r="U324" s="455"/>
      <c r="V324" s="455"/>
      <c r="W324" s="455"/>
      <c r="X324" s="455"/>
      <c r="Y324" s="455"/>
      <c r="Z324" s="455"/>
      <c r="AA324" s="455"/>
      <c r="AB324" s="455"/>
      <c r="AC324" s="455"/>
      <c r="AD324" s="455"/>
      <c r="AE324" s="455"/>
      <c r="AF324" s="455"/>
      <c r="AG324" s="455"/>
      <c r="AH324" s="455"/>
      <c r="AI324" s="455"/>
      <c r="AJ324" s="455"/>
      <c r="AK324" s="455"/>
      <c r="AL324" s="455"/>
      <c r="AM324" s="455"/>
      <c r="AN324" s="455"/>
      <c r="AO324" s="455"/>
      <c r="AP324" s="455"/>
      <c r="AQ324" s="455"/>
      <c r="AR324" s="455"/>
      <c r="AS324" s="455"/>
      <c r="AT324" s="455"/>
      <c r="AU324" s="455"/>
      <c r="AV324" s="455"/>
      <c r="AW324" s="455"/>
      <c r="AX324" s="455"/>
      <c r="AY324" s="455"/>
      <c r="AZ324" s="455"/>
      <c r="BA324" s="455"/>
      <c r="BB324" s="455"/>
      <c r="BC324" s="455"/>
      <c r="BD324" s="455"/>
      <c r="BE324" s="455"/>
      <c r="BF324" s="455"/>
      <c r="BG324" s="455"/>
      <c r="BH324" s="455"/>
      <c r="BI324" s="455"/>
      <c r="BJ324" s="455"/>
      <c r="BK324" s="455"/>
      <c r="BL324" s="455"/>
      <c r="BM324" s="455"/>
      <c r="BN324" s="455"/>
      <c r="BO324" s="455"/>
      <c r="BP324" s="455"/>
      <c r="BQ324" s="455"/>
      <c r="BR324" s="455"/>
      <c r="BS324" s="455"/>
    </row>
    <row r="325" spans="1:71" s="456" customFormat="1" ht="63">
      <c r="A325" s="528" t="s">
        <v>481</v>
      </c>
      <c r="B325" s="482"/>
      <c r="C325" s="526" t="s">
        <v>482</v>
      </c>
      <c r="D325" s="505">
        <v>450000</v>
      </c>
      <c r="E325" s="495">
        <f t="shared" si="14"/>
        <v>450000</v>
      </c>
      <c r="F325" s="495"/>
      <c r="G325" s="495"/>
      <c r="H325" s="495"/>
      <c r="I325" s="495">
        <f>SUM(E325:H325)</f>
        <v>450000</v>
      </c>
      <c r="J325" s="495">
        <v>450000</v>
      </c>
      <c r="K325" s="495"/>
      <c r="L325" s="214"/>
      <c r="M325" s="481" t="s">
        <v>55</v>
      </c>
      <c r="N325" s="482"/>
      <c r="O325" s="482"/>
      <c r="P325" s="461">
        <v>1</v>
      </c>
      <c r="Q325" s="462"/>
      <c r="R325" s="455"/>
      <c r="S325" s="455"/>
      <c r="T325" s="455"/>
      <c r="U325" s="455"/>
      <c r="V325" s="455"/>
      <c r="W325" s="455"/>
      <c r="X325" s="455"/>
      <c r="Y325" s="455"/>
      <c r="Z325" s="455"/>
      <c r="AA325" s="455"/>
      <c r="AB325" s="455"/>
      <c r="AC325" s="455"/>
      <c r="AD325" s="455"/>
      <c r="AE325" s="455"/>
      <c r="AF325" s="455"/>
      <c r="AG325" s="455"/>
      <c r="AH325" s="455"/>
      <c r="AI325" s="455"/>
      <c r="AJ325" s="455"/>
      <c r="AK325" s="455"/>
      <c r="AL325" s="455"/>
      <c r="AM325" s="455"/>
      <c r="AN325" s="455"/>
      <c r="AO325" s="455"/>
      <c r="AP325" s="455"/>
      <c r="AQ325" s="455"/>
      <c r="AR325" s="455"/>
      <c r="AS325" s="455"/>
      <c r="AT325" s="455"/>
      <c r="AU325" s="455"/>
      <c r="AV325" s="455"/>
      <c r="AW325" s="455"/>
      <c r="AX325" s="455"/>
      <c r="AY325" s="455"/>
      <c r="AZ325" s="455"/>
      <c r="BA325" s="455"/>
      <c r="BB325" s="455"/>
      <c r="BC325" s="455"/>
      <c r="BD325" s="455"/>
      <c r="BE325" s="455"/>
      <c r="BF325" s="455"/>
      <c r="BG325" s="455"/>
      <c r="BH325" s="455"/>
      <c r="BI325" s="455"/>
      <c r="BJ325" s="455"/>
      <c r="BK325" s="455"/>
      <c r="BL325" s="455"/>
      <c r="BM325" s="455"/>
      <c r="BN325" s="455"/>
      <c r="BO325" s="455"/>
      <c r="BP325" s="455"/>
      <c r="BQ325" s="455"/>
      <c r="BR325" s="455"/>
      <c r="BS325" s="455"/>
    </row>
    <row r="326" spans="1:71" s="456" customFormat="1" ht="63">
      <c r="A326" s="524" t="s">
        <v>483</v>
      </c>
      <c r="B326" s="499"/>
      <c r="C326" s="526" t="s">
        <v>484</v>
      </c>
      <c r="D326" s="529">
        <v>292000</v>
      </c>
      <c r="E326" s="529">
        <v>292000</v>
      </c>
      <c r="F326" s="529"/>
      <c r="G326" s="529"/>
      <c r="H326" s="529"/>
      <c r="I326" s="529">
        <f>SUM(E326:H326)</f>
        <v>292000</v>
      </c>
      <c r="J326" s="529">
        <v>292000</v>
      </c>
      <c r="K326" s="529"/>
      <c r="L326" s="222"/>
      <c r="M326" s="497" t="s">
        <v>54</v>
      </c>
      <c r="N326" s="482"/>
      <c r="O326" s="482"/>
      <c r="P326" s="461">
        <v>1</v>
      </c>
      <c r="Q326" s="462"/>
      <c r="R326" s="455"/>
      <c r="S326" s="455"/>
      <c r="T326" s="455"/>
      <c r="U326" s="455"/>
      <c r="V326" s="455"/>
      <c r="W326" s="455"/>
      <c r="X326" s="455"/>
      <c r="Y326" s="455"/>
      <c r="Z326" s="455"/>
      <c r="AA326" s="455"/>
      <c r="AB326" s="455"/>
      <c r="AC326" s="455"/>
      <c r="AD326" s="455"/>
      <c r="AE326" s="455"/>
      <c r="AF326" s="455"/>
      <c r="AG326" s="455"/>
      <c r="AH326" s="455"/>
      <c r="AI326" s="455"/>
      <c r="AJ326" s="455"/>
      <c r="AK326" s="455"/>
      <c r="AL326" s="455"/>
      <c r="AM326" s="455"/>
      <c r="AN326" s="455"/>
      <c r="AO326" s="455"/>
      <c r="AP326" s="455"/>
      <c r="AQ326" s="455"/>
      <c r="AR326" s="455"/>
      <c r="AS326" s="455"/>
      <c r="AT326" s="455"/>
      <c r="AU326" s="455"/>
      <c r="AV326" s="455"/>
      <c r="AW326" s="455"/>
      <c r="AX326" s="455"/>
      <c r="AY326" s="455"/>
      <c r="AZ326" s="455"/>
      <c r="BA326" s="455"/>
      <c r="BB326" s="455"/>
      <c r="BC326" s="455"/>
      <c r="BD326" s="455"/>
      <c r="BE326" s="455"/>
      <c r="BF326" s="455"/>
      <c r="BG326" s="455"/>
      <c r="BH326" s="455"/>
      <c r="BI326" s="455"/>
      <c r="BJ326" s="455"/>
      <c r="BK326" s="455"/>
      <c r="BL326" s="455"/>
      <c r="BM326" s="455"/>
      <c r="BN326" s="455"/>
      <c r="BO326" s="455"/>
      <c r="BP326" s="455"/>
      <c r="BQ326" s="455"/>
      <c r="BR326" s="455"/>
      <c r="BS326" s="455"/>
    </row>
    <row r="327" spans="1:71" s="456" customFormat="1" ht="63">
      <c r="A327" s="524" t="s">
        <v>485</v>
      </c>
      <c r="B327" s="499"/>
      <c r="C327" s="526" t="s">
        <v>486</v>
      </c>
      <c r="D327" s="505">
        <v>345300</v>
      </c>
      <c r="E327" s="505">
        <f>SUM(D327)</f>
        <v>345300</v>
      </c>
      <c r="F327" s="482"/>
      <c r="G327" s="482"/>
      <c r="H327" s="482"/>
      <c r="I327" s="527">
        <f>SUM(E327:H327)</f>
        <v>345300</v>
      </c>
      <c r="J327" s="505">
        <v>345300</v>
      </c>
      <c r="K327" s="505"/>
      <c r="L327" s="482"/>
      <c r="M327" s="481" t="s">
        <v>42</v>
      </c>
      <c r="N327" s="482"/>
      <c r="O327" s="482"/>
      <c r="P327" s="461">
        <v>1</v>
      </c>
      <c r="Q327" s="462"/>
      <c r="R327" s="455"/>
      <c r="S327" s="455"/>
      <c r="T327" s="455"/>
      <c r="U327" s="455"/>
      <c r="V327" s="455"/>
      <c r="W327" s="455"/>
      <c r="X327" s="455"/>
      <c r="Y327" s="455"/>
      <c r="Z327" s="455"/>
      <c r="AA327" s="455"/>
      <c r="AB327" s="455"/>
      <c r="AC327" s="455"/>
      <c r="AD327" s="455"/>
      <c r="AE327" s="455"/>
      <c r="AF327" s="455"/>
      <c r="AG327" s="455"/>
      <c r="AH327" s="455"/>
      <c r="AI327" s="455"/>
      <c r="AJ327" s="455"/>
      <c r="AK327" s="455"/>
      <c r="AL327" s="455"/>
      <c r="AM327" s="455"/>
      <c r="AN327" s="455"/>
      <c r="AO327" s="455"/>
      <c r="AP327" s="455"/>
      <c r="AQ327" s="455"/>
      <c r="AR327" s="455"/>
      <c r="AS327" s="455"/>
      <c r="AT327" s="455"/>
      <c r="AU327" s="455"/>
      <c r="AV327" s="455"/>
      <c r="AW327" s="455"/>
      <c r="AX327" s="455"/>
      <c r="AY327" s="455"/>
      <c r="AZ327" s="455"/>
      <c r="BA327" s="455"/>
      <c r="BB327" s="455"/>
      <c r="BC327" s="455"/>
      <c r="BD327" s="455"/>
      <c r="BE327" s="455"/>
      <c r="BF327" s="455"/>
      <c r="BG327" s="455"/>
      <c r="BH327" s="455"/>
      <c r="BI327" s="455"/>
      <c r="BJ327" s="455"/>
      <c r="BK327" s="455"/>
      <c r="BL327" s="455"/>
      <c r="BM327" s="455"/>
      <c r="BN327" s="455"/>
      <c r="BO327" s="455"/>
      <c r="BP327" s="455"/>
      <c r="BQ327" s="455"/>
      <c r="BR327" s="455"/>
      <c r="BS327" s="455"/>
    </row>
    <row r="328" spans="1:71" s="456" customFormat="1" ht="42">
      <c r="A328" s="524" t="s">
        <v>487</v>
      </c>
      <c r="B328" s="499"/>
      <c r="C328" s="482"/>
      <c r="D328" s="505">
        <v>424400</v>
      </c>
      <c r="E328" s="505">
        <f>SUM(D328)</f>
        <v>424400</v>
      </c>
      <c r="F328" s="482"/>
      <c r="G328" s="482"/>
      <c r="H328" s="482"/>
      <c r="I328" s="527">
        <f>SUM(E328:H328)</f>
        <v>424400</v>
      </c>
      <c r="J328" s="505">
        <v>624500</v>
      </c>
      <c r="K328" s="505"/>
      <c r="L328" s="482"/>
      <c r="M328" s="481" t="s">
        <v>54</v>
      </c>
      <c r="N328" s="482"/>
      <c r="O328" s="482"/>
      <c r="P328" s="461">
        <v>1</v>
      </c>
      <c r="Q328" s="462"/>
      <c r="R328" s="455"/>
      <c r="S328" s="455"/>
      <c r="T328" s="455"/>
      <c r="U328" s="455"/>
      <c r="V328" s="455"/>
      <c r="W328" s="455"/>
      <c r="X328" s="455"/>
      <c r="Y328" s="455"/>
      <c r="Z328" s="455"/>
      <c r="AA328" s="455"/>
      <c r="AB328" s="455"/>
      <c r="AC328" s="455"/>
      <c r="AD328" s="455"/>
      <c r="AE328" s="455"/>
      <c r="AF328" s="455"/>
      <c r="AG328" s="455"/>
      <c r="AH328" s="455"/>
      <c r="AI328" s="455"/>
      <c r="AJ328" s="455"/>
      <c r="AK328" s="455"/>
      <c r="AL328" s="455"/>
      <c r="AM328" s="455"/>
      <c r="AN328" s="455"/>
      <c r="AO328" s="455"/>
      <c r="AP328" s="455"/>
      <c r="AQ328" s="455"/>
      <c r="AR328" s="455"/>
      <c r="AS328" s="455"/>
      <c r="AT328" s="455"/>
      <c r="AU328" s="455"/>
      <c r="AV328" s="455"/>
      <c r="AW328" s="455"/>
      <c r="AX328" s="455"/>
      <c r="AY328" s="455"/>
      <c r="AZ328" s="455"/>
      <c r="BA328" s="455"/>
      <c r="BB328" s="455"/>
      <c r="BC328" s="455"/>
      <c r="BD328" s="455"/>
      <c r="BE328" s="455"/>
      <c r="BF328" s="455"/>
      <c r="BG328" s="455"/>
      <c r="BH328" s="455"/>
      <c r="BI328" s="455"/>
      <c r="BJ328" s="455"/>
      <c r="BK328" s="455"/>
      <c r="BL328" s="455"/>
      <c r="BM328" s="455"/>
      <c r="BN328" s="455"/>
      <c r="BO328" s="455"/>
      <c r="BP328" s="455"/>
      <c r="BQ328" s="455"/>
      <c r="BR328" s="455"/>
      <c r="BS328" s="455"/>
    </row>
    <row r="329" spans="1:71" s="456" customFormat="1" ht="42">
      <c r="A329" s="212" t="s">
        <v>488</v>
      </c>
      <c r="B329" s="482"/>
      <c r="C329" s="482"/>
      <c r="D329" s="505">
        <f>D330+D331+D332+D333+D334+D335+D337+D340+D341</f>
        <v>9222755</v>
      </c>
      <c r="E329" s="482"/>
      <c r="F329" s="482"/>
      <c r="G329" s="482"/>
      <c r="H329" s="505">
        <f>H330+H331+H332+H333+H334+H335+H337+H340+H341</f>
        <v>9222755</v>
      </c>
      <c r="I329" s="505">
        <f aca="true" t="shared" si="15" ref="I329:I335">SUM(H329)</f>
        <v>9222755</v>
      </c>
      <c r="J329" s="505">
        <v>10850300</v>
      </c>
      <c r="K329" s="505"/>
      <c r="L329" s="482"/>
      <c r="M329" s="481" t="s">
        <v>489</v>
      </c>
      <c r="N329" s="482"/>
      <c r="O329" s="482"/>
      <c r="P329" s="461">
        <v>1</v>
      </c>
      <c r="Q329" s="462"/>
      <c r="R329" s="455"/>
      <c r="S329" s="455"/>
      <c r="T329" s="455"/>
      <c r="U329" s="455"/>
      <c r="V329" s="455"/>
      <c r="W329" s="455"/>
      <c r="X329" s="455"/>
      <c r="Y329" s="455"/>
      <c r="Z329" s="455"/>
      <c r="AA329" s="455"/>
      <c r="AB329" s="455"/>
      <c r="AC329" s="455"/>
      <c r="AD329" s="455"/>
      <c r="AE329" s="455"/>
      <c r="AF329" s="455"/>
      <c r="AG329" s="455"/>
      <c r="AH329" s="455"/>
      <c r="AI329" s="455"/>
      <c r="AJ329" s="455"/>
      <c r="AK329" s="455"/>
      <c r="AL329" s="455"/>
      <c r="AM329" s="455"/>
      <c r="AN329" s="455"/>
      <c r="AO329" s="455"/>
      <c r="AP329" s="455"/>
      <c r="AQ329" s="455"/>
      <c r="AR329" s="455"/>
      <c r="AS329" s="455"/>
      <c r="AT329" s="455"/>
      <c r="AU329" s="455"/>
      <c r="AV329" s="455"/>
      <c r="AW329" s="455"/>
      <c r="AX329" s="455"/>
      <c r="AY329" s="455"/>
      <c r="AZ329" s="455"/>
      <c r="BA329" s="455"/>
      <c r="BB329" s="455"/>
      <c r="BC329" s="455"/>
      <c r="BD329" s="455"/>
      <c r="BE329" s="455"/>
      <c r="BF329" s="455"/>
      <c r="BG329" s="455"/>
      <c r="BH329" s="455"/>
      <c r="BI329" s="455"/>
      <c r="BJ329" s="455"/>
      <c r="BK329" s="455"/>
      <c r="BL329" s="455"/>
      <c r="BM329" s="455"/>
      <c r="BN329" s="455"/>
      <c r="BO329" s="455"/>
      <c r="BP329" s="455"/>
      <c r="BQ329" s="455"/>
      <c r="BR329" s="455"/>
      <c r="BS329" s="455"/>
    </row>
    <row r="330" spans="1:71" s="456" customFormat="1" ht="63">
      <c r="A330" s="212" t="s">
        <v>490</v>
      </c>
      <c r="B330" s="482"/>
      <c r="C330" s="482"/>
      <c r="D330" s="505">
        <v>2700000</v>
      </c>
      <c r="E330" s="505"/>
      <c r="F330" s="505"/>
      <c r="G330" s="505"/>
      <c r="H330" s="505">
        <f aca="true" t="shared" si="16" ref="H330:H335">SUM(D330:G330)</f>
        <v>2700000</v>
      </c>
      <c r="I330" s="505">
        <f t="shared" si="15"/>
        <v>2700000</v>
      </c>
      <c r="J330" s="505">
        <f aca="true" t="shared" si="17" ref="J330:J335">SUM(I330)</f>
        <v>2700000</v>
      </c>
      <c r="K330" s="505"/>
      <c r="L330" s="505"/>
      <c r="M330" s="503"/>
      <c r="N330" s="505"/>
      <c r="O330" s="505"/>
      <c r="P330" s="461">
        <v>1</v>
      </c>
      <c r="Q330" s="462"/>
      <c r="R330" s="455"/>
      <c r="S330" s="455"/>
      <c r="T330" s="455"/>
      <c r="U330" s="455"/>
      <c r="V330" s="455"/>
      <c r="W330" s="455"/>
      <c r="X330" s="455"/>
      <c r="Y330" s="455"/>
      <c r="Z330" s="455"/>
      <c r="AA330" s="455"/>
      <c r="AB330" s="455"/>
      <c r="AC330" s="455"/>
      <c r="AD330" s="455"/>
      <c r="AE330" s="455"/>
      <c r="AF330" s="455"/>
      <c r="AG330" s="455"/>
      <c r="AH330" s="455"/>
      <c r="AI330" s="455"/>
      <c r="AJ330" s="455"/>
      <c r="AK330" s="455"/>
      <c r="AL330" s="455"/>
      <c r="AM330" s="455"/>
      <c r="AN330" s="455"/>
      <c r="AO330" s="455"/>
      <c r="AP330" s="455"/>
      <c r="AQ330" s="455"/>
      <c r="AR330" s="455"/>
      <c r="AS330" s="455"/>
      <c r="AT330" s="455"/>
      <c r="AU330" s="455"/>
      <c r="AV330" s="455"/>
      <c r="AW330" s="455"/>
      <c r="AX330" s="455"/>
      <c r="AY330" s="455"/>
      <c r="AZ330" s="455"/>
      <c r="BA330" s="455"/>
      <c r="BB330" s="455"/>
      <c r="BC330" s="455"/>
      <c r="BD330" s="455"/>
      <c r="BE330" s="455"/>
      <c r="BF330" s="455"/>
      <c r="BG330" s="455"/>
      <c r="BH330" s="455"/>
      <c r="BI330" s="455"/>
      <c r="BJ330" s="455"/>
      <c r="BK330" s="455"/>
      <c r="BL330" s="455"/>
      <c r="BM330" s="455"/>
      <c r="BN330" s="455"/>
      <c r="BO330" s="455"/>
      <c r="BP330" s="455"/>
      <c r="BQ330" s="455"/>
      <c r="BR330" s="455"/>
      <c r="BS330" s="455"/>
    </row>
    <row r="331" spans="1:71" s="456" customFormat="1" ht="63">
      <c r="A331" s="212" t="s">
        <v>491</v>
      </c>
      <c r="B331" s="482"/>
      <c r="C331" s="482"/>
      <c r="D331" s="505">
        <v>1569000</v>
      </c>
      <c r="E331" s="505"/>
      <c r="F331" s="505"/>
      <c r="G331" s="505"/>
      <c r="H331" s="505">
        <f t="shared" si="16"/>
        <v>1569000</v>
      </c>
      <c r="I331" s="505">
        <f t="shared" si="15"/>
        <v>1569000</v>
      </c>
      <c r="J331" s="505">
        <f t="shared" si="17"/>
        <v>1569000</v>
      </c>
      <c r="K331" s="505"/>
      <c r="L331" s="505"/>
      <c r="M331" s="503"/>
      <c r="N331" s="505"/>
      <c r="O331" s="505"/>
      <c r="P331" s="461">
        <v>1</v>
      </c>
      <c r="Q331" s="455"/>
      <c r="R331" s="455"/>
      <c r="S331" s="455"/>
      <c r="T331" s="455"/>
      <c r="U331" s="455"/>
      <c r="V331" s="455"/>
      <c r="W331" s="455"/>
      <c r="X331" s="455"/>
      <c r="Y331" s="455"/>
      <c r="Z331" s="455"/>
      <c r="AA331" s="455"/>
      <c r="AB331" s="455"/>
      <c r="AC331" s="455"/>
      <c r="AD331" s="455"/>
      <c r="AE331" s="455"/>
      <c r="AF331" s="455"/>
      <c r="AG331" s="455"/>
      <c r="AH331" s="455"/>
      <c r="AI331" s="455"/>
      <c r="AJ331" s="455"/>
      <c r="AK331" s="455"/>
      <c r="AL331" s="455"/>
      <c r="AM331" s="455"/>
      <c r="AN331" s="455"/>
      <c r="AO331" s="455"/>
      <c r="AP331" s="455"/>
      <c r="AQ331" s="455"/>
      <c r="AR331" s="455"/>
      <c r="AS331" s="455"/>
      <c r="AT331" s="455"/>
      <c r="AU331" s="455"/>
      <c r="AV331" s="455"/>
      <c r="AW331" s="455"/>
      <c r="AX331" s="455"/>
      <c r="AY331" s="455"/>
      <c r="AZ331" s="455"/>
      <c r="BA331" s="455"/>
      <c r="BB331" s="455"/>
      <c r="BC331" s="455"/>
      <c r="BD331" s="455"/>
      <c r="BE331" s="455"/>
      <c r="BF331" s="455"/>
      <c r="BG331" s="455"/>
      <c r="BH331" s="455"/>
      <c r="BI331" s="455"/>
      <c r="BJ331" s="455"/>
      <c r="BK331" s="455"/>
      <c r="BL331" s="455"/>
      <c r="BM331" s="455"/>
      <c r="BN331" s="455"/>
      <c r="BO331" s="455"/>
      <c r="BP331" s="455"/>
      <c r="BQ331" s="455"/>
      <c r="BR331" s="455"/>
      <c r="BS331" s="455"/>
    </row>
    <row r="332" spans="1:71" s="456" customFormat="1" ht="63">
      <c r="A332" s="212" t="s">
        <v>492</v>
      </c>
      <c r="B332" s="482"/>
      <c r="C332" s="482"/>
      <c r="D332" s="505">
        <f>870650+57305</f>
        <v>927955</v>
      </c>
      <c r="E332" s="505"/>
      <c r="F332" s="505"/>
      <c r="G332" s="505"/>
      <c r="H332" s="505">
        <f t="shared" si="16"/>
        <v>927955</v>
      </c>
      <c r="I332" s="505">
        <f t="shared" si="15"/>
        <v>927955</v>
      </c>
      <c r="J332" s="505">
        <f t="shared" si="17"/>
        <v>927955</v>
      </c>
      <c r="K332" s="505"/>
      <c r="L332" s="505"/>
      <c r="M332" s="503"/>
      <c r="N332" s="505"/>
      <c r="O332" s="505"/>
      <c r="P332" s="461">
        <v>1</v>
      </c>
      <c r="Q332" s="455"/>
      <c r="R332" s="455"/>
      <c r="S332" s="455"/>
      <c r="T332" s="455"/>
      <c r="U332" s="455"/>
      <c r="V332" s="455"/>
      <c r="W332" s="455"/>
      <c r="X332" s="455"/>
      <c r="Y332" s="455"/>
      <c r="Z332" s="455"/>
      <c r="AA332" s="455"/>
      <c r="AB332" s="455"/>
      <c r="AC332" s="455"/>
      <c r="AD332" s="455"/>
      <c r="AE332" s="455"/>
      <c r="AF332" s="455"/>
      <c r="AG332" s="455"/>
      <c r="AH332" s="455"/>
      <c r="AI332" s="455"/>
      <c r="AJ332" s="455"/>
      <c r="AK332" s="455"/>
      <c r="AL332" s="455"/>
      <c r="AM332" s="455"/>
      <c r="AN332" s="455"/>
      <c r="AO332" s="455"/>
      <c r="AP332" s="455"/>
      <c r="AQ332" s="455"/>
      <c r="AR332" s="455"/>
      <c r="AS332" s="455"/>
      <c r="AT332" s="455"/>
      <c r="AU332" s="455"/>
      <c r="AV332" s="455"/>
      <c r="AW332" s="455"/>
      <c r="AX332" s="455"/>
      <c r="AY332" s="455"/>
      <c r="AZ332" s="455"/>
      <c r="BA332" s="455"/>
      <c r="BB332" s="455"/>
      <c r="BC332" s="455"/>
      <c r="BD332" s="455"/>
      <c r="BE332" s="455"/>
      <c r="BF332" s="455"/>
      <c r="BG332" s="455"/>
      <c r="BH332" s="455"/>
      <c r="BI332" s="455"/>
      <c r="BJ332" s="455"/>
      <c r="BK332" s="455"/>
      <c r="BL332" s="455"/>
      <c r="BM332" s="455"/>
      <c r="BN332" s="455"/>
      <c r="BO332" s="455"/>
      <c r="BP332" s="455"/>
      <c r="BQ332" s="455"/>
      <c r="BR332" s="455"/>
      <c r="BS332" s="455"/>
    </row>
    <row r="333" spans="1:71" s="456" customFormat="1" ht="63">
      <c r="A333" s="212" t="s">
        <v>493</v>
      </c>
      <c r="B333" s="482"/>
      <c r="C333" s="482"/>
      <c r="D333" s="505">
        <v>1258800</v>
      </c>
      <c r="E333" s="505"/>
      <c r="F333" s="505"/>
      <c r="G333" s="505"/>
      <c r="H333" s="505">
        <f t="shared" si="16"/>
        <v>1258800</v>
      </c>
      <c r="I333" s="505">
        <f t="shared" si="15"/>
        <v>1258800</v>
      </c>
      <c r="J333" s="505">
        <f t="shared" si="17"/>
        <v>1258800</v>
      </c>
      <c r="K333" s="505"/>
      <c r="L333" s="505"/>
      <c r="M333" s="503"/>
      <c r="N333" s="505"/>
      <c r="O333" s="505"/>
      <c r="P333" s="461">
        <v>1</v>
      </c>
      <c r="Q333" s="455"/>
      <c r="R333" s="455"/>
      <c r="S333" s="455"/>
      <c r="T333" s="455"/>
      <c r="U333" s="455"/>
      <c r="V333" s="455"/>
      <c r="W333" s="455"/>
      <c r="X333" s="455"/>
      <c r="Y333" s="455"/>
      <c r="Z333" s="455"/>
      <c r="AA333" s="455"/>
      <c r="AB333" s="455"/>
      <c r="AC333" s="455"/>
      <c r="AD333" s="455"/>
      <c r="AE333" s="455"/>
      <c r="AF333" s="455"/>
      <c r="AG333" s="455"/>
      <c r="AH333" s="455"/>
      <c r="AI333" s="455"/>
      <c r="AJ333" s="455"/>
      <c r="AK333" s="455"/>
      <c r="AL333" s="455"/>
      <c r="AM333" s="455"/>
      <c r="AN333" s="455"/>
      <c r="AO333" s="455"/>
      <c r="AP333" s="455"/>
      <c r="AQ333" s="455"/>
      <c r="AR333" s="455"/>
      <c r="AS333" s="455"/>
      <c r="AT333" s="455"/>
      <c r="AU333" s="455"/>
      <c r="AV333" s="455"/>
      <c r="AW333" s="455"/>
      <c r="AX333" s="455"/>
      <c r="AY333" s="455"/>
      <c r="AZ333" s="455"/>
      <c r="BA333" s="455"/>
      <c r="BB333" s="455"/>
      <c r="BC333" s="455"/>
      <c r="BD333" s="455"/>
      <c r="BE333" s="455"/>
      <c r="BF333" s="455"/>
      <c r="BG333" s="455"/>
      <c r="BH333" s="455"/>
      <c r="BI333" s="455"/>
      <c r="BJ333" s="455"/>
      <c r="BK333" s="455"/>
      <c r="BL333" s="455"/>
      <c r="BM333" s="455"/>
      <c r="BN333" s="455"/>
      <c r="BO333" s="455"/>
      <c r="BP333" s="455"/>
      <c r="BQ333" s="455"/>
      <c r="BR333" s="455"/>
      <c r="BS333" s="455"/>
    </row>
    <row r="334" spans="1:71" s="456" customFormat="1" ht="63">
      <c r="A334" s="212" t="s">
        <v>494</v>
      </c>
      <c r="B334" s="482"/>
      <c r="C334" s="482"/>
      <c r="D334" s="505">
        <v>1258800</v>
      </c>
      <c r="E334" s="505"/>
      <c r="F334" s="505"/>
      <c r="G334" s="505"/>
      <c r="H334" s="505">
        <f t="shared" si="16"/>
        <v>1258800</v>
      </c>
      <c r="I334" s="505">
        <f t="shared" si="15"/>
        <v>1258800</v>
      </c>
      <c r="J334" s="505">
        <f t="shared" si="17"/>
        <v>1258800</v>
      </c>
      <c r="K334" s="505"/>
      <c r="L334" s="505"/>
      <c r="M334" s="503"/>
      <c r="N334" s="505"/>
      <c r="O334" s="505"/>
      <c r="P334" s="461">
        <v>1</v>
      </c>
      <c r="Q334" s="455"/>
      <c r="R334" s="455"/>
      <c r="S334" s="455"/>
      <c r="T334" s="455"/>
      <c r="U334" s="455"/>
      <c r="V334" s="455"/>
      <c r="W334" s="455"/>
      <c r="X334" s="455"/>
      <c r="Y334" s="455"/>
      <c r="Z334" s="455"/>
      <c r="AA334" s="455"/>
      <c r="AB334" s="455"/>
      <c r="AC334" s="455"/>
      <c r="AD334" s="455"/>
      <c r="AE334" s="455"/>
      <c r="AF334" s="455"/>
      <c r="AG334" s="455"/>
      <c r="AH334" s="455"/>
      <c r="AI334" s="455"/>
      <c r="AJ334" s="455"/>
      <c r="AK334" s="455"/>
      <c r="AL334" s="455"/>
      <c r="AM334" s="455"/>
      <c r="AN334" s="455"/>
      <c r="AO334" s="455"/>
      <c r="AP334" s="455"/>
      <c r="AQ334" s="455"/>
      <c r="AR334" s="455"/>
      <c r="AS334" s="455"/>
      <c r="AT334" s="455"/>
      <c r="AU334" s="455"/>
      <c r="AV334" s="455"/>
      <c r="AW334" s="455"/>
      <c r="AX334" s="455"/>
      <c r="AY334" s="455"/>
      <c r="AZ334" s="455"/>
      <c r="BA334" s="455"/>
      <c r="BB334" s="455"/>
      <c r="BC334" s="455"/>
      <c r="BD334" s="455"/>
      <c r="BE334" s="455"/>
      <c r="BF334" s="455"/>
      <c r="BG334" s="455"/>
      <c r="BH334" s="455"/>
      <c r="BI334" s="455"/>
      <c r="BJ334" s="455"/>
      <c r="BK334" s="455"/>
      <c r="BL334" s="455"/>
      <c r="BM334" s="455"/>
      <c r="BN334" s="455"/>
      <c r="BO334" s="455"/>
      <c r="BP334" s="455"/>
      <c r="BQ334" s="455"/>
      <c r="BR334" s="455"/>
      <c r="BS334" s="455"/>
    </row>
    <row r="335" spans="1:71" s="456" customFormat="1" ht="63">
      <c r="A335" s="212" t="s">
        <v>495</v>
      </c>
      <c r="B335" s="482"/>
      <c r="C335" s="482"/>
      <c r="D335" s="505">
        <v>1066900</v>
      </c>
      <c r="E335" s="505"/>
      <c r="F335" s="505"/>
      <c r="G335" s="505"/>
      <c r="H335" s="505">
        <f t="shared" si="16"/>
        <v>1066900</v>
      </c>
      <c r="I335" s="505">
        <f t="shared" si="15"/>
        <v>1066900</v>
      </c>
      <c r="J335" s="505">
        <f t="shared" si="17"/>
        <v>1066900</v>
      </c>
      <c r="K335" s="505"/>
      <c r="L335" s="505"/>
      <c r="M335" s="503"/>
      <c r="N335" s="505"/>
      <c r="O335" s="505"/>
      <c r="P335" s="461">
        <v>1</v>
      </c>
      <c r="Q335" s="455"/>
      <c r="R335" s="455"/>
      <c r="S335" s="455"/>
      <c r="T335" s="455"/>
      <c r="U335" s="455"/>
      <c r="V335" s="455"/>
      <c r="W335" s="455"/>
      <c r="X335" s="455"/>
      <c r="Y335" s="455"/>
      <c r="Z335" s="455"/>
      <c r="AA335" s="455"/>
      <c r="AB335" s="455"/>
      <c r="AC335" s="455"/>
      <c r="AD335" s="455"/>
      <c r="AE335" s="455"/>
      <c r="AF335" s="455"/>
      <c r="AG335" s="455"/>
      <c r="AH335" s="455"/>
      <c r="AI335" s="455"/>
      <c r="AJ335" s="455"/>
      <c r="AK335" s="455"/>
      <c r="AL335" s="455"/>
      <c r="AM335" s="455"/>
      <c r="AN335" s="455"/>
      <c r="AO335" s="455"/>
      <c r="AP335" s="455"/>
      <c r="AQ335" s="455"/>
      <c r="AR335" s="455"/>
      <c r="AS335" s="455"/>
      <c r="AT335" s="455"/>
      <c r="AU335" s="455"/>
      <c r="AV335" s="455"/>
      <c r="AW335" s="455"/>
      <c r="AX335" s="455"/>
      <c r="AY335" s="455"/>
      <c r="AZ335" s="455"/>
      <c r="BA335" s="455"/>
      <c r="BB335" s="455"/>
      <c r="BC335" s="455"/>
      <c r="BD335" s="455"/>
      <c r="BE335" s="455"/>
      <c r="BF335" s="455"/>
      <c r="BG335" s="455"/>
      <c r="BH335" s="455"/>
      <c r="BI335" s="455"/>
      <c r="BJ335" s="455"/>
      <c r="BK335" s="455"/>
      <c r="BL335" s="455"/>
      <c r="BM335" s="455"/>
      <c r="BN335" s="455"/>
      <c r="BO335" s="455"/>
      <c r="BP335" s="455"/>
      <c r="BQ335" s="455"/>
      <c r="BR335" s="455"/>
      <c r="BS335" s="455"/>
    </row>
    <row r="336" spans="1:71" s="456" customFormat="1" ht="24" customHeight="1" hidden="1">
      <c r="A336" s="482"/>
      <c r="B336" s="482"/>
      <c r="C336" s="482"/>
      <c r="D336" s="505"/>
      <c r="E336" s="505"/>
      <c r="F336" s="505"/>
      <c r="G336" s="505"/>
      <c r="H336" s="505"/>
      <c r="I336" s="505"/>
      <c r="J336" s="505"/>
      <c r="K336" s="505"/>
      <c r="L336" s="505"/>
      <c r="M336" s="503"/>
      <c r="N336" s="505"/>
      <c r="O336" s="505"/>
      <c r="P336" s="461"/>
      <c r="Q336" s="462"/>
      <c r="R336" s="455"/>
      <c r="S336" s="455"/>
      <c r="T336" s="455"/>
      <c r="U336" s="455"/>
      <c r="V336" s="455"/>
      <c r="W336" s="455"/>
      <c r="X336" s="455"/>
      <c r="Y336" s="455"/>
      <c r="Z336" s="455"/>
      <c r="AA336" s="455"/>
      <c r="AB336" s="455"/>
      <c r="AC336" s="455"/>
      <c r="AD336" s="455"/>
      <c r="AE336" s="455"/>
      <c r="AF336" s="455"/>
      <c r="AG336" s="455"/>
      <c r="AH336" s="455"/>
      <c r="AI336" s="455"/>
      <c r="AJ336" s="455"/>
      <c r="AK336" s="455"/>
      <c r="AL336" s="455"/>
      <c r="AM336" s="455"/>
      <c r="AN336" s="455"/>
      <c r="AO336" s="455"/>
      <c r="AP336" s="455"/>
      <c r="AQ336" s="455"/>
      <c r="AR336" s="455"/>
      <c r="AS336" s="455"/>
      <c r="AT336" s="455"/>
      <c r="AU336" s="455"/>
      <c r="AV336" s="455"/>
      <c r="AW336" s="455"/>
      <c r="AX336" s="455"/>
      <c r="AY336" s="455"/>
      <c r="AZ336" s="455"/>
      <c r="BA336" s="455"/>
      <c r="BB336" s="455"/>
      <c r="BC336" s="455"/>
      <c r="BD336" s="455"/>
      <c r="BE336" s="455"/>
      <c r="BF336" s="455"/>
      <c r="BG336" s="455"/>
      <c r="BH336" s="455"/>
      <c r="BI336" s="455"/>
      <c r="BJ336" s="455"/>
      <c r="BK336" s="455"/>
      <c r="BL336" s="455"/>
      <c r="BM336" s="455"/>
      <c r="BN336" s="455"/>
      <c r="BO336" s="455"/>
      <c r="BP336" s="455"/>
      <c r="BQ336" s="455"/>
      <c r="BR336" s="455"/>
      <c r="BS336" s="455"/>
    </row>
    <row r="337" spans="1:71" s="456" customFormat="1" ht="24" customHeight="1" hidden="1">
      <c r="A337" s="1213" t="s">
        <v>496</v>
      </c>
      <c r="B337" s="482"/>
      <c r="C337" s="482"/>
      <c r="D337" s="505"/>
      <c r="E337" s="505"/>
      <c r="F337" s="505"/>
      <c r="G337" s="505"/>
      <c r="H337" s="505"/>
      <c r="I337" s="505"/>
      <c r="J337" s="505"/>
      <c r="K337" s="478"/>
      <c r="L337" s="478"/>
      <c r="M337" s="530"/>
      <c r="N337" s="478"/>
      <c r="O337" s="478"/>
      <c r="P337" s="461"/>
      <c r="Q337" s="462"/>
      <c r="R337" s="455"/>
      <c r="S337" s="455"/>
      <c r="T337" s="455"/>
      <c r="U337" s="455"/>
      <c r="V337" s="455"/>
      <c r="W337" s="455"/>
      <c r="X337" s="455"/>
      <c r="Y337" s="455"/>
      <c r="Z337" s="455"/>
      <c r="AA337" s="455"/>
      <c r="AB337" s="455"/>
      <c r="AC337" s="455"/>
      <c r="AD337" s="455"/>
      <c r="AE337" s="455"/>
      <c r="AF337" s="455"/>
      <c r="AG337" s="455"/>
      <c r="AH337" s="455"/>
      <c r="AI337" s="455"/>
      <c r="AJ337" s="455"/>
      <c r="AK337" s="455"/>
      <c r="AL337" s="455"/>
      <c r="AM337" s="455"/>
      <c r="AN337" s="455"/>
      <c r="AO337" s="455"/>
      <c r="AP337" s="455"/>
      <c r="AQ337" s="455"/>
      <c r="AR337" s="455"/>
      <c r="AS337" s="455"/>
      <c r="AT337" s="455"/>
      <c r="AU337" s="455"/>
      <c r="AV337" s="455"/>
      <c r="AW337" s="455"/>
      <c r="AX337" s="455"/>
      <c r="AY337" s="455"/>
      <c r="AZ337" s="455"/>
      <c r="BA337" s="455"/>
      <c r="BB337" s="455"/>
      <c r="BC337" s="455"/>
      <c r="BD337" s="455"/>
      <c r="BE337" s="455"/>
      <c r="BF337" s="455"/>
      <c r="BG337" s="455"/>
      <c r="BH337" s="455"/>
      <c r="BI337" s="455"/>
      <c r="BJ337" s="455"/>
      <c r="BK337" s="455"/>
      <c r="BL337" s="455"/>
      <c r="BM337" s="455"/>
      <c r="BN337" s="455"/>
      <c r="BO337" s="455"/>
      <c r="BP337" s="455"/>
      <c r="BQ337" s="455"/>
      <c r="BR337" s="455"/>
      <c r="BS337" s="455"/>
    </row>
    <row r="338" spans="1:71" s="456" customFormat="1" ht="24" customHeight="1" hidden="1">
      <c r="A338" s="1214" t="s">
        <v>497</v>
      </c>
      <c r="B338" s="482"/>
      <c r="C338" s="482"/>
      <c r="D338" s="505"/>
      <c r="E338" s="505"/>
      <c r="F338" s="505"/>
      <c r="G338" s="505"/>
      <c r="H338" s="505"/>
      <c r="I338" s="505"/>
      <c r="J338" s="505"/>
      <c r="K338" s="478"/>
      <c r="L338" s="478"/>
      <c r="M338" s="530"/>
      <c r="N338" s="478"/>
      <c r="O338" s="478"/>
      <c r="P338" s="461"/>
      <c r="Q338" s="462"/>
      <c r="R338" s="455"/>
      <c r="S338" s="455"/>
      <c r="T338" s="455"/>
      <c r="U338" s="455"/>
      <c r="V338" s="455"/>
      <c r="W338" s="455"/>
      <c r="X338" s="455"/>
      <c r="Y338" s="455"/>
      <c r="Z338" s="455"/>
      <c r="AA338" s="455"/>
      <c r="AB338" s="455"/>
      <c r="AC338" s="455"/>
      <c r="AD338" s="455"/>
      <c r="AE338" s="455"/>
      <c r="AF338" s="455"/>
      <c r="AG338" s="455"/>
      <c r="AH338" s="455"/>
      <c r="AI338" s="455"/>
      <c r="AJ338" s="455"/>
      <c r="AK338" s="455"/>
      <c r="AL338" s="455"/>
      <c r="AM338" s="455"/>
      <c r="AN338" s="455"/>
      <c r="AO338" s="455"/>
      <c r="AP338" s="455"/>
      <c r="AQ338" s="455"/>
      <c r="AR338" s="455"/>
      <c r="AS338" s="455"/>
      <c r="AT338" s="455"/>
      <c r="AU338" s="455"/>
      <c r="AV338" s="455"/>
      <c r="AW338" s="455"/>
      <c r="AX338" s="455"/>
      <c r="AY338" s="455"/>
      <c r="AZ338" s="455"/>
      <c r="BA338" s="455"/>
      <c r="BB338" s="455"/>
      <c r="BC338" s="455"/>
      <c r="BD338" s="455"/>
      <c r="BE338" s="455"/>
      <c r="BF338" s="455"/>
      <c r="BG338" s="455"/>
      <c r="BH338" s="455"/>
      <c r="BI338" s="455"/>
      <c r="BJ338" s="455"/>
      <c r="BK338" s="455"/>
      <c r="BL338" s="455"/>
      <c r="BM338" s="455"/>
      <c r="BN338" s="455"/>
      <c r="BO338" s="455"/>
      <c r="BP338" s="455"/>
      <c r="BQ338" s="455"/>
      <c r="BR338" s="455"/>
      <c r="BS338" s="455"/>
    </row>
    <row r="339" spans="1:71" s="456" customFormat="1" ht="24" customHeight="1" hidden="1">
      <c r="A339" s="531" t="s">
        <v>498</v>
      </c>
      <c r="B339" s="482"/>
      <c r="C339" s="482"/>
      <c r="D339" s="505"/>
      <c r="E339" s="505"/>
      <c r="F339" s="505"/>
      <c r="G339" s="505"/>
      <c r="H339" s="505"/>
      <c r="I339" s="505"/>
      <c r="J339" s="505"/>
      <c r="K339" s="505"/>
      <c r="L339" s="505"/>
      <c r="M339" s="503"/>
      <c r="N339" s="505"/>
      <c r="O339" s="505"/>
      <c r="P339" s="461"/>
      <c r="Q339" s="462"/>
      <c r="R339" s="455"/>
      <c r="S339" s="455"/>
      <c r="T339" s="455"/>
      <c r="U339" s="455"/>
      <c r="V339" s="455"/>
      <c r="W339" s="455"/>
      <c r="X339" s="455"/>
      <c r="Y339" s="455"/>
      <c r="Z339" s="455"/>
      <c r="AA339" s="455"/>
      <c r="AB339" s="455"/>
      <c r="AC339" s="455"/>
      <c r="AD339" s="455"/>
      <c r="AE339" s="455"/>
      <c r="AF339" s="455"/>
      <c r="AG339" s="455"/>
      <c r="AH339" s="455"/>
      <c r="AI339" s="455"/>
      <c r="AJ339" s="455"/>
      <c r="AK339" s="455"/>
      <c r="AL339" s="455"/>
      <c r="AM339" s="455"/>
      <c r="AN339" s="455"/>
      <c r="AO339" s="455"/>
      <c r="AP339" s="455"/>
      <c r="AQ339" s="455"/>
      <c r="AR339" s="455"/>
      <c r="AS339" s="455"/>
      <c r="AT339" s="455"/>
      <c r="AU339" s="455"/>
      <c r="AV339" s="455"/>
      <c r="AW339" s="455"/>
      <c r="AX339" s="455"/>
      <c r="AY339" s="455"/>
      <c r="AZ339" s="455"/>
      <c r="BA339" s="455"/>
      <c r="BB339" s="455"/>
      <c r="BC339" s="455"/>
      <c r="BD339" s="455"/>
      <c r="BE339" s="455"/>
      <c r="BF339" s="455"/>
      <c r="BG339" s="455"/>
      <c r="BH339" s="455"/>
      <c r="BI339" s="455"/>
      <c r="BJ339" s="455"/>
      <c r="BK339" s="455"/>
      <c r="BL339" s="455"/>
      <c r="BM339" s="455"/>
      <c r="BN339" s="455"/>
      <c r="BO339" s="455"/>
      <c r="BP339" s="455"/>
      <c r="BQ339" s="455"/>
      <c r="BR339" s="455"/>
      <c r="BS339" s="455"/>
    </row>
    <row r="340" spans="1:71" s="456" customFormat="1" ht="45" customHeight="1">
      <c r="A340" s="212" t="s">
        <v>499</v>
      </c>
      <c r="B340" s="482"/>
      <c r="C340" s="482"/>
      <c r="D340" s="505">
        <v>196800</v>
      </c>
      <c r="E340" s="505"/>
      <c r="F340" s="505"/>
      <c r="G340" s="505"/>
      <c r="H340" s="505">
        <f>SUM(D340:G340)</f>
        <v>196800</v>
      </c>
      <c r="I340" s="505">
        <v>190800</v>
      </c>
      <c r="J340" s="505">
        <f aca="true" t="shared" si="18" ref="J340:J345">SUM(I340)</f>
        <v>190800</v>
      </c>
      <c r="K340" s="505"/>
      <c r="L340" s="482"/>
      <c r="M340" s="481" t="s">
        <v>55</v>
      </c>
      <c r="N340" s="482"/>
      <c r="O340" s="482"/>
      <c r="P340" s="461">
        <v>1</v>
      </c>
      <c r="Q340" s="462"/>
      <c r="R340" s="455"/>
      <c r="S340" s="455"/>
      <c r="T340" s="455"/>
      <c r="U340" s="455"/>
      <c r="V340" s="455"/>
      <c r="W340" s="455"/>
      <c r="X340" s="455"/>
      <c r="Y340" s="455"/>
      <c r="Z340" s="455"/>
      <c r="AA340" s="455"/>
      <c r="AB340" s="455"/>
      <c r="AC340" s="455"/>
      <c r="AD340" s="455"/>
      <c r="AE340" s="455"/>
      <c r="AF340" s="455"/>
      <c r="AG340" s="455"/>
      <c r="AH340" s="455"/>
      <c r="AI340" s="455"/>
      <c r="AJ340" s="455"/>
      <c r="AK340" s="455"/>
      <c r="AL340" s="455"/>
      <c r="AM340" s="455"/>
      <c r="AN340" s="455"/>
      <c r="AO340" s="455"/>
      <c r="AP340" s="455"/>
      <c r="AQ340" s="455"/>
      <c r="AR340" s="455"/>
      <c r="AS340" s="455"/>
      <c r="AT340" s="455"/>
      <c r="AU340" s="455"/>
      <c r="AV340" s="455"/>
      <c r="AW340" s="455"/>
      <c r="AX340" s="455"/>
      <c r="AY340" s="455"/>
      <c r="AZ340" s="455"/>
      <c r="BA340" s="455"/>
      <c r="BB340" s="455"/>
      <c r="BC340" s="455"/>
      <c r="BD340" s="455"/>
      <c r="BE340" s="455"/>
      <c r="BF340" s="455"/>
      <c r="BG340" s="455"/>
      <c r="BH340" s="455"/>
      <c r="BI340" s="455"/>
      <c r="BJ340" s="455"/>
      <c r="BK340" s="455"/>
      <c r="BL340" s="455"/>
      <c r="BM340" s="455"/>
      <c r="BN340" s="455"/>
      <c r="BO340" s="455"/>
      <c r="BP340" s="455"/>
      <c r="BQ340" s="455"/>
      <c r="BR340" s="455"/>
      <c r="BS340" s="455"/>
    </row>
    <row r="341" spans="1:71" s="456" customFormat="1" ht="42">
      <c r="A341" s="212" t="s">
        <v>500</v>
      </c>
      <c r="B341" s="482"/>
      <c r="C341" s="482"/>
      <c r="D341" s="505">
        <v>244500</v>
      </c>
      <c r="E341" s="505"/>
      <c r="F341" s="505"/>
      <c r="G341" s="505"/>
      <c r="H341" s="505">
        <f>SUM(D341:G341)</f>
        <v>244500</v>
      </c>
      <c r="I341" s="505">
        <f>SUM(H341)</f>
        <v>244500</v>
      </c>
      <c r="J341" s="505">
        <f t="shared" si="18"/>
        <v>244500</v>
      </c>
      <c r="K341" s="505"/>
      <c r="L341" s="482"/>
      <c r="M341" s="481"/>
      <c r="N341" s="482"/>
      <c r="O341" s="482"/>
      <c r="P341" s="461">
        <v>1</v>
      </c>
      <c r="Q341" s="455"/>
      <c r="R341" s="455"/>
      <c r="S341" s="455"/>
      <c r="T341" s="455"/>
      <c r="U341" s="455"/>
      <c r="V341" s="455"/>
      <c r="W341" s="455"/>
      <c r="X341" s="455"/>
      <c r="Y341" s="455"/>
      <c r="Z341" s="455"/>
      <c r="AA341" s="455"/>
      <c r="AB341" s="455"/>
      <c r="AC341" s="455"/>
      <c r="AD341" s="455"/>
      <c r="AE341" s="455"/>
      <c r="AF341" s="455"/>
      <c r="AG341" s="455"/>
      <c r="AH341" s="455"/>
      <c r="AI341" s="455"/>
      <c r="AJ341" s="455"/>
      <c r="AK341" s="455"/>
      <c r="AL341" s="455"/>
      <c r="AM341" s="455"/>
      <c r="AN341" s="455"/>
      <c r="AO341" s="455"/>
      <c r="AP341" s="455"/>
      <c r="AQ341" s="455"/>
      <c r="AR341" s="455"/>
      <c r="AS341" s="455"/>
      <c r="AT341" s="455"/>
      <c r="AU341" s="455"/>
      <c r="AV341" s="455"/>
      <c r="AW341" s="455"/>
      <c r="AX341" s="455"/>
      <c r="AY341" s="455"/>
      <c r="AZ341" s="455"/>
      <c r="BA341" s="455"/>
      <c r="BB341" s="455"/>
      <c r="BC341" s="455"/>
      <c r="BD341" s="455"/>
      <c r="BE341" s="455"/>
      <c r="BF341" s="455"/>
      <c r="BG341" s="455"/>
      <c r="BH341" s="455"/>
      <c r="BI341" s="455"/>
      <c r="BJ341" s="455"/>
      <c r="BK341" s="455"/>
      <c r="BL341" s="455"/>
      <c r="BM341" s="455"/>
      <c r="BN341" s="455"/>
      <c r="BO341" s="455"/>
      <c r="BP341" s="455"/>
      <c r="BQ341" s="455"/>
      <c r="BR341" s="455"/>
      <c r="BS341" s="455"/>
    </row>
    <row r="342" spans="1:71" s="456" customFormat="1" ht="42">
      <c r="A342" s="212" t="s">
        <v>501</v>
      </c>
      <c r="B342" s="482"/>
      <c r="C342" s="482"/>
      <c r="D342" s="505">
        <v>150000</v>
      </c>
      <c r="E342" s="505">
        <f>SUM(D342)</f>
        <v>150000</v>
      </c>
      <c r="F342" s="505"/>
      <c r="G342" s="505"/>
      <c r="H342" s="482"/>
      <c r="I342" s="505">
        <f>SUM(E342:G342)</f>
        <v>150000</v>
      </c>
      <c r="J342" s="505">
        <f t="shared" si="18"/>
        <v>150000</v>
      </c>
      <c r="K342" s="505"/>
      <c r="L342" s="482"/>
      <c r="M342" s="481"/>
      <c r="N342" s="482"/>
      <c r="O342" s="482"/>
      <c r="P342" s="461">
        <v>1</v>
      </c>
      <c r="Q342" s="455"/>
      <c r="R342" s="455"/>
      <c r="S342" s="455"/>
      <c r="T342" s="455"/>
      <c r="U342" s="455"/>
      <c r="V342" s="455"/>
      <c r="W342" s="455"/>
      <c r="X342" s="455"/>
      <c r="Y342" s="455"/>
      <c r="Z342" s="455"/>
      <c r="AA342" s="455"/>
      <c r="AB342" s="455"/>
      <c r="AC342" s="455"/>
      <c r="AD342" s="455"/>
      <c r="AE342" s="455"/>
      <c r="AF342" s="455"/>
      <c r="AG342" s="455"/>
      <c r="AH342" s="455"/>
      <c r="AI342" s="455"/>
      <c r="AJ342" s="455"/>
      <c r="AK342" s="455"/>
      <c r="AL342" s="455"/>
      <c r="AM342" s="455"/>
      <c r="AN342" s="455"/>
      <c r="AO342" s="455"/>
      <c r="AP342" s="455"/>
      <c r="AQ342" s="455"/>
      <c r="AR342" s="455"/>
      <c r="AS342" s="455"/>
      <c r="AT342" s="455"/>
      <c r="AU342" s="455"/>
      <c r="AV342" s="455"/>
      <c r="AW342" s="455"/>
      <c r="AX342" s="455"/>
      <c r="AY342" s="455"/>
      <c r="AZ342" s="455"/>
      <c r="BA342" s="455"/>
      <c r="BB342" s="455"/>
      <c r="BC342" s="455"/>
      <c r="BD342" s="455"/>
      <c r="BE342" s="455"/>
      <c r="BF342" s="455"/>
      <c r="BG342" s="455"/>
      <c r="BH342" s="455"/>
      <c r="BI342" s="455"/>
      <c r="BJ342" s="455"/>
      <c r="BK342" s="455"/>
      <c r="BL342" s="455"/>
      <c r="BM342" s="455"/>
      <c r="BN342" s="455"/>
      <c r="BO342" s="455"/>
      <c r="BP342" s="455"/>
      <c r="BQ342" s="455"/>
      <c r="BR342" s="455"/>
      <c r="BS342" s="455"/>
    </row>
    <row r="343" spans="1:71" s="456" customFormat="1" ht="42">
      <c r="A343" s="212" t="s">
        <v>502</v>
      </c>
      <c r="B343" s="482"/>
      <c r="C343" s="482"/>
      <c r="D343" s="505">
        <v>675000</v>
      </c>
      <c r="E343" s="505">
        <f>SUM(D343)</f>
        <v>675000</v>
      </c>
      <c r="F343" s="505"/>
      <c r="G343" s="505"/>
      <c r="H343" s="482"/>
      <c r="I343" s="505">
        <f>SUM(E343:G343)</f>
        <v>675000</v>
      </c>
      <c r="J343" s="505">
        <f t="shared" si="18"/>
        <v>675000</v>
      </c>
      <c r="K343" s="505"/>
      <c r="L343" s="482"/>
      <c r="M343" s="481"/>
      <c r="N343" s="482"/>
      <c r="O343" s="482"/>
      <c r="P343" s="461">
        <v>1</v>
      </c>
      <c r="Q343" s="455"/>
      <c r="R343" s="455"/>
      <c r="S343" s="455"/>
      <c r="T343" s="455"/>
      <c r="U343" s="455"/>
      <c r="V343" s="455"/>
      <c r="W343" s="455"/>
      <c r="X343" s="455"/>
      <c r="Y343" s="455"/>
      <c r="Z343" s="455"/>
      <c r="AA343" s="455"/>
      <c r="AB343" s="455"/>
      <c r="AC343" s="455"/>
      <c r="AD343" s="455"/>
      <c r="AE343" s="455"/>
      <c r="AF343" s="455"/>
      <c r="AG343" s="455"/>
      <c r="AH343" s="455"/>
      <c r="AI343" s="455"/>
      <c r="AJ343" s="455"/>
      <c r="AK343" s="455"/>
      <c r="AL343" s="455"/>
      <c r="AM343" s="455"/>
      <c r="AN343" s="455"/>
      <c r="AO343" s="455"/>
      <c r="AP343" s="455"/>
      <c r="AQ343" s="455"/>
      <c r="AR343" s="455"/>
      <c r="AS343" s="455"/>
      <c r="AT343" s="455"/>
      <c r="AU343" s="455"/>
      <c r="AV343" s="455"/>
      <c r="AW343" s="455"/>
      <c r="AX343" s="455"/>
      <c r="AY343" s="455"/>
      <c r="AZ343" s="455"/>
      <c r="BA343" s="455"/>
      <c r="BB343" s="455"/>
      <c r="BC343" s="455"/>
      <c r="BD343" s="455"/>
      <c r="BE343" s="455"/>
      <c r="BF343" s="455"/>
      <c r="BG343" s="455"/>
      <c r="BH343" s="455"/>
      <c r="BI343" s="455"/>
      <c r="BJ343" s="455"/>
      <c r="BK343" s="455"/>
      <c r="BL343" s="455"/>
      <c r="BM343" s="455"/>
      <c r="BN343" s="455"/>
      <c r="BO343" s="455"/>
      <c r="BP343" s="455"/>
      <c r="BQ343" s="455"/>
      <c r="BR343" s="455"/>
      <c r="BS343" s="455"/>
    </row>
    <row r="344" spans="1:71" s="456" customFormat="1" ht="24" customHeight="1">
      <c r="A344" s="532" t="s">
        <v>503</v>
      </c>
      <c r="B344" s="532"/>
      <c r="C344" s="532"/>
      <c r="D344" s="533">
        <f>D345+D346+D347</f>
        <v>911700</v>
      </c>
      <c r="E344" s="533">
        <f>E345+E346+E347</f>
        <v>911700</v>
      </c>
      <c r="F344" s="533"/>
      <c r="G344" s="533"/>
      <c r="H344" s="533"/>
      <c r="I344" s="533">
        <f>SUM(I345:I347)</f>
        <v>911700</v>
      </c>
      <c r="J344" s="533">
        <f t="shared" si="18"/>
        <v>911700</v>
      </c>
      <c r="K344" s="533"/>
      <c r="L344" s="532"/>
      <c r="M344" s="534"/>
      <c r="N344" s="532"/>
      <c r="O344" s="532"/>
      <c r="P344" s="535">
        <v>1</v>
      </c>
      <c r="Q344" s="536"/>
      <c r="R344" s="536"/>
      <c r="S344" s="536"/>
      <c r="T344" s="455"/>
      <c r="U344" s="455"/>
      <c r="V344" s="455"/>
      <c r="W344" s="455"/>
      <c r="X344" s="455"/>
      <c r="Y344" s="455"/>
      <c r="Z344" s="455"/>
      <c r="AA344" s="455"/>
      <c r="AB344" s="455"/>
      <c r="AC344" s="455"/>
      <c r="AD344" s="455"/>
      <c r="AE344" s="455"/>
      <c r="AF344" s="455"/>
      <c r="AG344" s="455"/>
      <c r="AH344" s="455"/>
      <c r="AI344" s="455"/>
      <c r="AJ344" s="455"/>
      <c r="AK344" s="455"/>
      <c r="AL344" s="455"/>
      <c r="AM344" s="455"/>
      <c r="AN344" s="455"/>
      <c r="AO344" s="455"/>
      <c r="AP344" s="455"/>
      <c r="AQ344" s="455"/>
      <c r="AR344" s="455"/>
      <c r="AS344" s="455"/>
      <c r="AT344" s="455"/>
      <c r="AU344" s="455"/>
      <c r="AV344" s="455"/>
      <c r="AW344" s="455"/>
      <c r="AX344" s="455"/>
      <c r="AY344" s="455"/>
      <c r="AZ344" s="455"/>
      <c r="BA344" s="455"/>
      <c r="BB344" s="455"/>
      <c r="BC344" s="455"/>
      <c r="BD344" s="455"/>
      <c r="BE344" s="455"/>
      <c r="BF344" s="455"/>
      <c r="BG344" s="455"/>
      <c r="BH344" s="455"/>
      <c r="BI344" s="455"/>
      <c r="BJ344" s="455"/>
      <c r="BK344" s="455"/>
      <c r="BL344" s="455"/>
      <c r="BM344" s="455"/>
      <c r="BN344" s="455"/>
      <c r="BO344" s="455"/>
      <c r="BP344" s="455"/>
      <c r="BQ344" s="455"/>
      <c r="BR344" s="455"/>
      <c r="BS344" s="455"/>
    </row>
    <row r="345" spans="1:71" s="456" customFormat="1" ht="42">
      <c r="A345" s="212" t="s">
        <v>504</v>
      </c>
      <c r="B345" s="482"/>
      <c r="C345" s="482"/>
      <c r="D345" s="505">
        <v>479500</v>
      </c>
      <c r="E345" s="505">
        <f>SUM(D345)</f>
        <v>479500</v>
      </c>
      <c r="F345" s="505"/>
      <c r="G345" s="505"/>
      <c r="H345" s="505"/>
      <c r="I345" s="505">
        <f>SUM(E345:H345)</f>
        <v>479500</v>
      </c>
      <c r="J345" s="505">
        <f t="shared" si="18"/>
        <v>479500</v>
      </c>
      <c r="K345" s="505"/>
      <c r="L345" s="482"/>
      <c r="M345" s="481"/>
      <c r="N345" s="482"/>
      <c r="O345" s="482"/>
      <c r="P345" s="461">
        <v>1</v>
      </c>
      <c r="Q345" s="455"/>
      <c r="R345" s="455"/>
      <c r="S345" s="455"/>
      <c r="T345" s="455"/>
      <c r="U345" s="455"/>
      <c r="V345" s="455"/>
      <c r="W345" s="455"/>
      <c r="X345" s="455"/>
      <c r="Y345" s="455"/>
      <c r="Z345" s="455"/>
      <c r="AA345" s="455"/>
      <c r="AB345" s="455"/>
      <c r="AC345" s="455"/>
      <c r="AD345" s="455"/>
      <c r="AE345" s="455"/>
      <c r="AF345" s="455"/>
      <c r="AG345" s="455"/>
      <c r="AH345" s="455"/>
      <c r="AI345" s="455"/>
      <c r="AJ345" s="455"/>
      <c r="AK345" s="455"/>
      <c r="AL345" s="455"/>
      <c r="AM345" s="455"/>
      <c r="AN345" s="455"/>
      <c r="AO345" s="455"/>
      <c r="AP345" s="455"/>
      <c r="AQ345" s="455"/>
      <c r="AR345" s="455"/>
      <c r="AS345" s="455"/>
      <c r="AT345" s="455"/>
      <c r="AU345" s="455"/>
      <c r="AV345" s="455"/>
      <c r="AW345" s="455"/>
      <c r="AX345" s="455"/>
      <c r="AY345" s="455"/>
      <c r="AZ345" s="455"/>
      <c r="BA345" s="455"/>
      <c r="BB345" s="455"/>
      <c r="BC345" s="455"/>
      <c r="BD345" s="455"/>
      <c r="BE345" s="455"/>
      <c r="BF345" s="455"/>
      <c r="BG345" s="455"/>
      <c r="BH345" s="455"/>
      <c r="BI345" s="455"/>
      <c r="BJ345" s="455"/>
      <c r="BK345" s="455"/>
      <c r="BL345" s="455"/>
      <c r="BM345" s="455"/>
      <c r="BN345" s="455"/>
      <c r="BO345" s="455"/>
      <c r="BP345" s="455"/>
      <c r="BQ345" s="455"/>
      <c r="BR345" s="455"/>
      <c r="BS345" s="455"/>
    </row>
    <row r="346" spans="1:71" s="456" customFormat="1" ht="42">
      <c r="A346" s="212" t="s">
        <v>505</v>
      </c>
      <c r="B346" s="482"/>
      <c r="C346" s="482"/>
      <c r="D346" s="505">
        <v>250000</v>
      </c>
      <c r="E346" s="505">
        <f>SUM(D346)</f>
        <v>250000</v>
      </c>
      <c r="F346" s="505"/>
      <c r="G346" s="505"/>
      <c r="H346" s="505"/>
      <c r="I346" s="505">
        <f>SUM(E346:H346)</f>
        <v>250000</v>
      </c>
      <c r="J346" s="505">
        <f>SUM(I346)</f>
        <v>250000</v>
      </c>
      <c r="K346" s="505"/>
      <c r="L346" s="482"/>
      <c r="M346" s="481"/>
      <c r="N346" s="482"/>
      <c r="O346" s="482"/>
      <c r="P346" s="461">
        <v>1</v>
      </c>
      <c r="Q346" s="462"/>
      <c r="R346" s="455"/>
      <c r="S346" s="455"/>
      <c r="T346" s="455"/>
      <c r="U346" s="455"/>
      <c r="V346" s="455"/>
      <c r="W346" s="455"/>
      <c r="X346" s="455"/>
      <c r="Y346" s="455"/>
      <c r="Z346" s="455"/>
      <c r="AA346" s="455"/>
      <c r="AB346" s="455"/>
      <c r="AC346" s="455"/>
      <c r="AD346" s="455"/>
      <c r="AE346" s="455"/>
      <c r="AF346" s="455"/>
      <c r="AG346" s="455"/>
      <c r="AH346" s="455"/>
      <c r="AI346" s="455"/>
      <c r="AJ346" s="455"/>
      <c r="AK346" s="455"/>
      <c r="AL346" s="455"/>
      <c r="AM346" s="455"/>
      <c r="AN346" s="455"/>
      <c r="AO346" s="455"/>
      <c r="AP346" s="455"/>
      <c r="AQ346" s="455"/>
      <c r="AR346" s="455"/>
      <c r="AS346" s="455"/>
      <c r="AT346" s="455"/>
      <c r="AU346" s="455"/>
      <c r="AV346" s="455"/>
      <c r="AW346" s="455"/>
      <c r="AX346" s="455"/>
      <c r="AY346" s="455"/>
      <c r="AZ346" s="455"/>
      <c r="BA346" s="455"/>
      <c r="BB346" s="455"/>
      <c r="BC346" s="455"/>
      <c r="BD346" s="455"/>
      <c r="BE346" s="455"/>
      <c r="BF346" s="455"/>
      <c r="BG346" s="455"/>
      <c r="BH346" s="455"/>
      <c r="BI346" s="455"/>
      <c r="BJ346" s="455"/>
      <c r="BK346" s="455"/>
      <c r="BL346" s="455"/>
      <c r="BM346" s="455"/>
      <c r="BN346" s="455"/>
      <c r="BO346" s="455"/>
      <c r="BP346" s="455"/>
      <c r="BQ346" s="455"/>
      <c r="BR346" s="455"/>
      <c r="BS346" s="455"/>
    </row>
    <row r="347" spans="1:71" s="456" customFormat="1" ht="21">
      <c r="A347" s="212" t="s">
        <v>506</v>
      </c>
      <c r="B347" s="482"/>
      <c r="C347" s="482"/>
      <c r="D347" s="505">
        <v>182200</v>
      </c>
      <c r="E347" s="505">
        <f>SUM(D347)</f>
        <v>182200</v>
      </c>
      <c r="F347" s="505"/>
      <c r="G347" s="505"/>
      <c r="H347" s="505"/>
      <c r="I347" s="505">
        <f>SUM(E347:H347)</f>
        <v>182200</v>
      </c>
      <c r="J347" s="505">
        <f>SUM(I347)</f>
        <v>182200</v>
      </c>
      <c r="K347" s="505"/>
      <c r="L347" s="482"/>
      <c r="M347" s="481"/>
      <c r="N347" s="482"/>
      <c r="O347" s="482"/>
      <c r="P347" s="461">
        <v>1</v>
      </c>
      <c r="Q347" s="455"/>
      <c r="R347" s="455"/>
      <c r="S347" s="455"/>
      <c r="T347" s="455"/>
      <c r="U347" s="455"/>
      <c r="V347" s="455"/>
      <c r="W347" s="455"/>
      <c r="X347" s="455"/>
      <c r="Y347" s="455"/>
      <c r="Z347" s="455"/>
      <c r="AA347" s="455"/>
      <c r="AB347" s="455"/>
      <c r="AC347" s="455"/>
      <c r="AD347" s="455"/>
      <c r="AE347" s="455"/>
      <c r="AF347" s="455"/>
      <c r="AG347" s="455"/>
      <c r="AH347" s="455"/>
      <c r="AI347" s="455"/>
      <c r="AJ347" s="455"/>
      <c r="AK347" s="455"/>
      <c r="AL347" s="455"/>
      <c r="AM347" s="455"/>
      <c r="AN347" s="455"/>
      <c r="AO347" s="455"/>
      <c r="AP347" s="455"/>
      <c r="AQ347" s="455"/>
      <c r="AR347" s="455"/>
      <c r="AS347" s="455"/>
      <c r="AT347" s="455"/>
      <c r="AU347" s="455"/>
      <c r="AV347" s="455"/>
      <c r="AW347" s="455"/>
      <c r="AX347" s="455"/>
      <c r="AY347" s="455"/>
      <c r="AZ347" s="455"/>
      <c r="BA347" s="455"/>
      <c r="BB347" s="455"/>
      <c r="BC347" s="455"/>
      <c r="BD347" s="455"/>
      <c r="BE347" s="455"/>
      <c r="BF347" s="455"/>
      <c r="BG347" s="455"/>
      <c r="BH347" s="455"/>
      <c r="BI347" s="455"/>
      <c r="BJ347" s="455"/>
      <c r="BK347" s="455"/>
      <c r="BL347" s="455"/>
      <c r="BM347" s="455"/>
      <c r="BN347" s="455"/>
      <c r="BO347" s="455"/>
      <c r="BP347" s="455"/>
      <c r="BQ347" s="455"/>
      <c r="BR347" s="455"/>
      <c r="BS347" s="455"/>
    </row>
    <row r="348" spans="1:71" s="490" customFormat="1" ht="24" customHeight="1">
      <c r="A348" s="1291" t="s">
        <v>507</v>
      </c>
      <c r="B348" s="1292"/>
      <c r="C348" s="474"/>
      <c r="D348" s="538">
        <f>D349+D359+D365</f>
        <v>3816740</v>
      </c>
      <c r="E348" s="538">
        <f>E349+E359+E365</f>
        <v>2190990</v>
      </c>
      <c r="F348" s="538"/>
      <c r="G348" s="538"/>
      <c r="H348" s="538">
        <f>H349+H359</f>
        <v>1625750</v>
      </c>
      <c r="I348" s="538">
        <f>D348</f>
        <v>3816740</v>
      </c>
      <c r="J348" s="538">
        <f>J349+J359+J365</f>
        <v>2966740</v>
      </c>
      <c r="K348" s="538">
        <f>K349+K359</f>
        <v>850000</v>
      </c>
      <c r="L348" s="539"/>
      <c r="M348" s="540"/>
      <c r="N348" s="541"/>
      <c r="O348" s="542"/>
      <c r="P348" s="461">
        <v>1</v>
      </c>
      <c r="Q348" s="462"/>
      <c r="R348" s="489"/>
      <c r="S348" s="489"/>
      <c r="T348" s="489"/>
      <c r="U348" s="489"/>
      <c r="V348" s="489"/>
      <c r="W348" s="489"/>
      <c r="X348" s="489"/>
      <c r="Y348" s="489"/>
      <c r="Z348" s="489"/>
      <c r="AA348" s="489"/>
      <c r="AB348" s="489"/>
      <c r="AC348" s="489"/>
      <c r="AD348" s="489"/>
      <c r="AE348" s="489"/>
      <c r="AF348" s="489"/>
      <c r="AG348" s="489"/>
      <c r="AH348" s="489"/>
      <c r="AI348" s="489"/>
      <c r="AJ348" s="489"/>
      <c r="AK348" s="489"/>
      <c r="AL348" s="489"/>
      <c r="AM348" s="489"/>
      <c r="AN348" s="489"/>
      <c r="AO348" s="489"/>
      <c r="AP348" s="489"/>
      <c r="AQ348" s="489"/>
      <c r="AR348" s="489"/>
      <c r="AS348" s="489"/>
      <c r="AT348" s="489"/>
      <c r="AU348" s="489"/>
      <c r="AV348" s="489"/>
      <c r="AW348" s="489"/>
      <c r="AX348" s="489"/>
      <c r="AY348" s="489"/>
      <c r="AZ348" s="489"/>
      <c r="BA348" s="489"/>
      <c r="BB348" s="489"/>
      <c r="BC348" s="489"/>
      <c r="BD348" s="489"/>
      <c r="BE348" s="489"/>
      <c r="BF348" s="489"/>
      <c r="BG348" s="489"/>
      <c r="BH348" s="489"/>
      <c r="BI348" s="489"/>
      <c r="BJ348" s="489"/>
      <c r="BK348" s="489"/>
      <c r="BL348" s="489"/>
      <c r="BM348" s="489"/>
      <c r="BN348" s="489"/>
      <c r="BO348" s="489"/>
      <c r="BP348" s="489"/>
      <c r="BQ348" s="489"/>
      <c r="BR348" s="489"/>
      <c r="BS348" s="489"/>
    </row>
    <row r="349" spans="1:71" s="456" customFormat="1" ht="63">
      <c r="A349" s="546" t="s">
        <v>508</v>
      </c>
      <c r="B349" s="546" t="s">
        <v>509</v>
      </c>
      <c r="C349" s="546" t="s">
        <v>510</v>
      </c>
      <c r="D349" s="474">
        <f>D350+D351+D352+D353+D356+D357+D358</f>
        <v>1878090</v>
      </c>
      <c r="E349" s="474">
        <f>E350+E351+E352+E353+E356+E357</f>
        <v>1097590</v>
      </c>
      <c r="F349" s="474"/>
      <c r="G349" s="474"/>
      <c r="H349" s="474">
        <f>H358</f>
        <v>780500</v>
      </c>
      <c r="I349" s="474">
        <f>I350+I351+I352+I353+I356+I357+I358</f>
        <v>1878090</v>
      </c>
      <c r="J349" s="537">
        <f>J350+J351+J352+J353+J356+J358</f>
        <v>1408090</v>
      </c>
      <c r="K349" s="474">
        <f>K357</f>
        <v>470000</v>
      </c>
      <c r="L349" s="543"/>
      <c r="M349" s="475"/>
      <c r="N349" s="476"/>
      <c r="O349" s="519"/>
      <c r="P349" s="461">
        <v>1</v>
      </c>
      <c r="Q349" s="462"/>
      <c r="R349" s="455"/>
      <c r="S349" s="455"/>
      <c r="T349" s="455"/>
      <c r="U349" s="455"/>
      <c r="V349" s="455"/>
      <c r="W349" s="455"/>
      <c r="X349" s="455"/>
      <c r="Y349" s="455"/>
      <c r="Z349" s="455"/>
      <c r="AA349" s="455"/>
      <c r="AB349" s="455"/>
      <c r="AC349" s="455"/>
      <c r="AD349" s="455"/>
      <c r="AE349" s="455"/>
      <c r="AF349" s="455"/>
      <c r="AG349" s="455"/>
      <c r="AH349" s="455"/>
      <c r="AI349" s="455"/>
      <c r="AJ349" s="455"/>
      <c r="AK349" s="455"/>
      <c r="AL349" s="455"/>
      <c r="AM349" s="455"/>
      <c r="AN349" s="455"/>
      <c r="AO349" s="455"/>
      <c r="AP349" s="455"/>
      <c r="AQ349" s="455"/>
      <c r="AR349" s="455"/>
      <c r="AS349" s="455"/>
      <c r="AT349" s="455"/>
      <c r="AU349" s="455"/>
      <c r="AV349" s="455"/>
      <c r="AW349" s="455"/>
      <c r="AX349" s="455"/>
      <c r="AY349" s="455"/>
      <c r="AZ349" s="455"/>
      <c r="BA349" s="455"/>
      <c r="BB349" s="455"/>
      <c r="BC349" s="455"/>
      <c r="BD349" s="455"/>
      <c r="BE349" s="455"/>
      <c r="BF349" s="455"/>
      <c r="BG349" s="455"/>
      <c r="BH349" s="455"/>
      <c r="BI349" s="455"/>
      <c r="BJ349" s="455"/>
      <c r="BK349" s="455"/>
      <c r="BL349" s="455"/>
      <c r="BM349" s="455"/>
      <c r="BN349" s="455"/>
      <c r="BO349" s="455"/>
      <c r="BP349" s="455"/>
      <c r="BQ349" s="455"/>
      <c r="BR349" s="455"/>
      <c r="BS349" s="455"/>
    </row>
    <row r="350" spans="1:71" s="456" customFormat="1" ht="63">
      <c r="A350" s="212" t="s">
        <v>511</v>
      </c>
      <c r="B350" s="212" t="s">
        <v>512</v>
      </c>
      <c r="C350" s="212" t="s">
        <v>513</v>
      </c>
      <c r="D350" s="505">
        <v>111250</v>
      </c>
      <c r="E350" s="505">
        <f aca="true" t="shared" si="19" ref="E350:E357">SUM(D350)</f>
        <v>111250</v>
      </c>
      <c r="F350" s="505"/>
      <c r="G350" s="505"/>
      <c r="H350" s="505"/>
      <c r="I350" s="544">
        <f aca="true" t="shared" si="20" ref="I350:I357">SUM(E350:H350)</f>
        <v>111250</v>
      </c>
      <c r="J350" s="505">
        <f aca="true" t="shared" si="21" ref="J350:J356">SUM(I350)</f>
        <v>111250</v>
      </c>
      <c r="K350" s="505"/>
      <c r="L350" s="214"/>
      <c r="M350" s="481" t="s">
        <v>42</v>
      </c>
      <c r="N350" s="482"/>
      <c r="O350" s="181"/>
      <c r="P350" s="461">
        <v>1</v>
      </c>
      <c r="Q350" s="462"/>
      <c r="R350" s="455"/>
      <c r="S350" s="455"/>
      <c r="T350" s="455"/>
      <c r="U350" s="455"/>
      <c r="V350" s="455"/>
      <c r="W350" s="455"/>
      <c r="X350" s="455"/>
      <c r="Y350" s="455"/>
      <c r="Z350" s="455"/>
      <c r="AA350" s="455"/>
      <c r="AB350" s="455"/>
      <c r="AC350" s="455"/>
      <c r="AD350" s="455"/>
      <c r="AE350" s="455"/>
      <c r="AF350" s="455"/>
      <c r="AG350" s="455"/>
      <c r="AH350" s="455"/>
      <c r="AI350" s="455"/>
      <c r="AJ350" s="455"/>
      <c r="AK350" s="455"/>
      <c r="AL350" s="455"/>
      <c r="AM350" s="455"/>
      <c r="AN350" s="455"/>
      <c r="AO350" s="455"/>
      <c r="AP350" s="455"/>
      <c r="AQ350" s="455"/>
      <c r="AR350" s="455"/>
      <c r="AS350" s="455"/>
      <c r="AT350" s="455"/>
      <c r="AU350" s="455"/>
      <c r="AV350" s="455"/>
      <c r="AW350" s="455"/>
      <c r="AX350" s="455"/>
      <c r="AY350" s="455"/>
      <c r="AZ350" s="455"/>
      <c r="BA350" s="455"/>
      <c r="BB350" s="455"/>
      <c r="BC350" s="455"/>
      <c r="BD350" s="455"/>
      <c r="BE350" s="455"/>
      <c r="BF350" s="455"/>
      <c r="BG350" s="455"/>
      <c r="BH350" s="455"/>
      <c r="BI350" s="455"/>
      <c r="BJ350" s="455"/>
      <c r="BK350" s="455"/>
      <c r="BL350" s="455"/>
      <c r="BM350" s="455"/>
      <c r="BN350" s="455"/>
      <c r="BO350" s="455"/>
      <c r="BP350" s="455"/>
      <c r="BQ350" s="455"/>
      <c r="BR350" s="455"/>
      <c r="BS350" s="455"/>
    </row>
    <row r="351" spans="1:71" s="456" customFormat="1" ht="105">
      <c r="A351" s="212" t="s">
        <v>514</v>
      </c>
      <c r="B351" s="212" t="s">
        <v>515</v>
      </c>
      <c r="C351" s="212" t="s">
        <v>516</v>
      </c>
      <c r="D351" s="544">
        <v>143200</v>
      </c>
      <c r="E351" s="544">
        <f t="shared" si="19"/>
        <v>143200</v>
      </c>
      <c r="F351" s="544"/>
      <c r="G351" s="544"/>
      <c r="H351" s="544"/>
      <c r="I351" s="505">
        <f t="shared" si="20"/>
        <v>143200</v>
      </c>
      <c r="J351" s="544">
        <f t="shared" si="21"/>
        <v>143200</v>
      </c>
      <c r="K351" s="544"/>
      <c r="L351" s="222"/>
      <c r="M351" s="497" t="s">
        <v>517</v>
      </c>
      <c r="N351" s="222"/>
      <c r="O351" s="181"/>
      <c r="P351" s="461">
        <v>1</v>
      </c>
      <c r="Q351" s="455"/>
      <c r="R351" s="455"/>
      <c r="S351" s="455"/>
      <c r="T351" s="455"/>
      <c r="U351" s="455"/>
      <c r="V351" s="455"/>
      <c r="W351" s="455"/>
      <c r="X351" s="455"/>
      <c r="Y351" s="455"/>
      <c r="Z351" s="455"/>
      <c r="AA351" s="455"/>
      <c r="AB351" s="455"/>
      <c r="AC351" s="455"/>
      <c r="AD351" s="455"/>
      <c r="AE351" s="455"/>
      <c r="AF351" s="455"/>
      <c r="AG351" s="455"/>
      <c r="AH351" s="455"/>
      <c r="AI351" s="455"/>
      <c r="AJ351" s="455"/>
      <c r="AK351" s="455"/>
      <c r="AL351" s="455"/>
      <c r="AM351" s="455"/>
      <c r="AN351" s="455"/>
      <c r="AO351" s="455"/>
      <c r="AP351" s="455"/>
      <c r="AQ351" s="455"/>
      <c r="AR351" s="455"/>
      <c r="AS351" s="455"/>
      <c r="AT351" s="455"/>
      <c r="AU351" s="455"/>
      <c r="AV351" s="455"/>
      <c r="AW351" s="455"/>
      <c r="AX351" s="455"/>
      <c r="AY351" s="455"/>
      <c r="AZ351" s="455"/>
      <c r="BA351" s="455"/>
      <c r="BB351" s="455"/>
      <c r="BC351" s="455"/>
      <c r="BD351" s="455"/>
      <c r="BE351" s="455"/>
      <c r="BF351" s="455"/>
      <c r="BG351" s="455"/>
      <c r="BH351" s="455"/>
      <c r="BI351" s="455"/>
      <c r="BJ351" s="455"/>
      <c r="BK351" s="455"/>
      <c r="BL351" s="455"/>
      <c r="BM351" s="455"/>
      <c r="BN351" s="455"/>
      <c r="BO351" s="455"/>
      <c r="BP351" s="455"/>
      <c r="BQ351" s="455"/>
      <c r="BR351" s="455"/>
      <c r="BS351" s="455"/>
    </row>
    <row r="352" spans="1:71" s="456" customFormat="1" ht="84">
      <c r="A352" s="212" t="s">
        <v>518</v>
      </c>
      <c r="B352" s="212" t="s">
        <v>519</v>
      </c>
      <c r="C352" s="212" t="s">
        <v>520</v>
      </c>
      <c r="D352" s="505">
        <v>103700</v>
      </c>
      <c r="E352" s="505">
        <f t="shared" si="19"/>
        <v>103700</v>
      </c>
      <c r="F352" s="505"/>
      <c r="G352" s="505"/>
      <c r="H352" s="505"/>
      <c r="I352" s="505">
        <f t="shared" si="20"/>
        <v>103700</v>
      </c>
      <c r="J352" s="505">
        <f t="shared" si="21"/>
        <v>103700</v>
      </c>
      <c r="K352" s="505"/>
      <c r="L352" s="482"/>
      <c r="M352" s="481" t="s">
        <v>55</v>
      </c>
      <c r="N352" s="482"/>
      <c r="O352" s="482"/>
      <c r="P352" s="461">
        <v>1</v>
      </c>
      <c r="Q352" s="455"/>
      <c r="R352" s="455"/>
      <c r="S352" s="455"/>
      <c r="T352" s="455"/>
      <c r="U352" s="455"/>
      <c r="V352" s="455"/>
      <c r="W352" s="455"/>
      <c r="X352" s="455"/>
      <c r="Y352" s="455"/>
      <c r="Z352" s="455"/>
      <c r="AA352" s="455"/>
      <c r="AB352" s="455"/>
      <c r="AC352" s="455"/>
      <c r="AD352" s="455"/>
      <c r="AE352" s="455"/>
      <c r="AF352" s="455"/>
      <c r="AG352" s="455"/>
      <c r="AH352" s="455"/>
      <c r="AI352" s="455"/>
      <c r="AJ352" s="455"/>
      <c r="AK352" s="455"/>
      <c r="AL352" s="455"/>
      <c r="AM352" s="455"/>
      <c r="AN352" s="455"/>
      <c r="AO352" s="455"/>
      <c r="AP352" s="455"/>
      <c r="AQ352" s="455"/>
      <c r="AR352" s="455"/>
      <c r="AS352" s="455"/>
      <c r="AT352" s="455"/>
      <c r="AU352" s="455"/>
      <c r="AV352" s="455"/>
      <c r="AW352" s="455"/>
      <c r="AX352" s="455"/>
      <c r="AY352" s="455"/>
      <c r="AZ352" s="455"/>
      <c r="BA352" s="455"/>
      <c r="BB352" s="455"/>
      <c r="BC352" s="455"/>
      <c r="BD352" s="455"/>
      <c r="BE352" s="455"/>
      <c r="BF352" s="455"/>
      <c r="BG352" s="455"/>
      <c r="BH352" s="455"/>
      <c r="BI352" s="455"/>
      <c r="BJ352" s="455"/>
      <c r="BK352" s="455"/>
      <c r="BL352" s="455"/>
      <c r="BM352" s="455"/>
      <c r="BN352" s="455"/>
      <c r="BO352" s="455"/>
      <c r="BP352" s="455"/>
      <c r="BQ352" s="455"/>
      <c r="BR352" s="455"/>
      <c r="BS352" s="455"/>
    </row>
    <row r="353" spans="1:71" s="456" customFormat="1" ht="84">
      <c r="A353" s="212" t="s">
        <v>521</v>
      </c>
      <c r="B353" s="212" t="s">
        <v>522</v>
      </c>
      <c r="C353" s="212" t="s">
        <v>523</v>
      </c>
      <c r="D353" s="505">
        <f>D354+D355</f>
        <v>189840</v>
      </c>
      <c r="E353" s="505">
        <f t="shared" si="19"/>
        <v>189840</v>
      </c>
      <c r="F353" s="505"/>
      <c r="G353" s="505"/>
      <c r="H353" s="505"/>
      <c r="I353" s="505">
        <f t="shared" si="20"/>
        <v>189840</v>
      </c>
      <c r="J353" s="505">
        <f t="shared" si="21"/>
        <v>189840</v>
      </c>
      <c r="K353" s="505"/>
      <c r="L353" s="482"/>
      <c r="M353" s="481"/>
      <c r="N353" s="482"/>
      <c r="O353" s="482"/>
      <c r="P353" s="461">
        <v>1</v>
      </c>
      <c r="Q353" s="462"/>
      <c r="R353" s="455"/>
      <c r="S353" s="455"/>
      <c r="T353" s="455"/>
      <c r="U353" s="455"/>
      <c r="V353" s="455"/>
      <c r="W353" s="455"/>
      <c r="X353" s="455"/>
      <c r="Y353" s="455"/>
      <c r="Z353" s="455"/>
      <c r="AA353" s="455"/>
      <c r="AB353" s="455"/>
      <c r="AC353" s="455"/>
      <c r="AD353" s="455"/>
      <c r="AE353" s="455"/>
      <c r="AF353" s="455"/>
      <c r="AG353" s="455"/>
      <c r="AH353" s="455"/>
      <c r="AI353" s="455"/>
      <c r="AJ353" s="455"/>
      <c r="AK353" s="455"/>
      <c r="AL353" s="455"/>
      <c r="AM353" s="455"/>
      <c r="AN353" s="455"/>
      <c r="AO353" s="455"/>
      <c r="AP353" s="455"/>
      <c r="AQ353" s="455"/>
      <c r="AR353" s="455"/>
      <c r="AS353" s="455"/>
      <c r="AT353" s="455"/>
      <c r="AU353" s="455"/>
      <c r="AV353" s="455"/>
      <c r="AW353" s="455"/>
      <c r="AX353" s="455"/>
      <c r="AY353" s="455"/>
      <c r="AZ353" s="455"/>
      <c r="BA353" s="455"/>
      <c r="BB353" s="455"/>
      <c r="BC353" s="455"/>
      <c r="BD353" s="455"/>
      <c r="BE353" s="455"/>
      <c r="BF353" s="455"/>
      <c r="BG353" s="455"/>
      <c r="BH353" s="455"/>
      <c r="BI353" s="455"/>
      <c r="BJ353" s="455"/>
      <c r="BK353" s="455"/>
      <c r="BL353" s="455"/>
      <c r="BM353" s="455"/>
      <c r="BN353" s="455"/>
      <c r="BO353" s="455"/>
      <c r="BP353" s="455"/>
      <c r="BQ353" s="455"/>
      <c r="BR353" s="455"/>
      <c r="BS353" s="455"/>
    </row>
    <row r="354" spans="1:71" s="456" customFormat="1" ht="24" customHeight="1">
      <c r="A354" s="482" t="s">
        <v>524</v>
      </c>
      <c r="B354" s="484"/>
      <c r="C354" s="505"/>
      <c r="D354" s="505">
        <v>104440</v>
      </c>
      <c r="E354" s="505">
        <f t="shared" si="19"/>
        <v>104440</v>
      </c>
      <c r="F354" s="505"/>
      <c r="G354" s="505"/>
      <c r="H354" s="505"/>
      <c r="I354" s="505">
        <f t="shared" si="20"/>
        <v>104440</v>
      </c>
      <c r="J354" s="505">
        <f t="shared" si="21"/>
        <v>104440</v>
      </c>
      <c r="K354" s="505"/>
      <c r="L354" s="482"/>
      <c r="M354" s="481"/>
      <c r="N354" s="482"/>
      <c r="O354" s="482"/>
      <c r="P354" s="461">
        <v>1</v>
      </c>
      <c r="Q354" s="462"/>
      <c r="R354" s="455"/>
      <c r="S354" s="455"/>
      <c r="T354" s="455"/>
      <c r="U354" s="455"/>
      <c r="V354" s="455"/>
      <c r="W354" s="455"/>
      <c r="X354" s="455"/>
      <c r="Y354" s="455"/>
      <c r="Z354" s="455"/>
      <c r="AA354" s="455"/>
      <c r="AB354" s="455"/>
      <c r="AC354" s="455"/>
      <c r="AD354" s="455"/>
      <c r="AE354" s="455"/>
      <c r="AF354" s="455"/>
      <c r="AG354" s="455"/>
      <c r="AH354" s="455"/>
      <c r="AI354" s="455"/>
      <c r="AJ354" s="455"/>
      <c r="AK354" s="455"/>
      <c r="AL354" s="455"/>
      <c r="AM354" s="455"/>
      <c r="AN354" s="455"/>
      <c r="AO354" s="455"/>
      <c r="AP354" s="455"/>
      <c r="AQ354" s="455"/>
      <c r="AR354" s="455"/>
      <c r="AS354" s="455"/>
      <c r="AT354" s="455"/>
      <c r="AU354" s="455"/>
      <c r="AV354" s="455"/>
      <c r="AW354" s="455"/>
      <c r="AX354" s="455"/>
      <c r="AY354" s="455"/>
      <c r="AZ354" s="455"/>
      <c r="BA354" s="455"/>
      <c r="BB354" s="455"/>
      <c r="BC354" s="455"/>
      <c r="BD354" s="455"/>
      <c r="BE354" s="455"/>
      <c r="BF354" s="455"/>
      <c r="BG354" s="455"/>
      <c r="BH354" s="455"/>
      <c r="BI354" s="455"/>
      <c r="BJ354" s="455"/>
      <c r="BK354" s="455"/>
      <c r="BL354" s="455"/>
      <c r="BM354" s="455"/>
      <c r="BN354" s="455"/>
      <c r="BO354" s="455"/>
      <c r="BP354" s="455"/>
      <c r="BQ354" s="455"/>
      <c r="BR354" s="455"/>
      <c r="BS354" s="455"/>
    </row>
    <row r="355" spans="1:71" s="456" customFormat="1" ht="24" customHeight="1">
      <c r="A355" s="482" t="s">
        <v>525</v>
      </c>
      <c r="B355" s="482"/>
      <c r="C355" s="482"/>
      <c r="D355" s="505">
        <v>85400</v>
      </c>
      <c r="E355" s="505">
        <f t="shared" si="19"/>
        <v>85400</v>
      </c>
      <c r="F355" s="505"/>
      <c r="G355" s="505"/>
      <c r="H355" s="505"/>
      <c r="I355" s="505">
        <f t="shared" si="20"/>
        <v>85400</v>
      </c>
      <c r="J355" s="505">
        <f t="shared" si="21"/>
        <v>85400</v>
      </c>
      <c r="K355" s="505"/>
      <c r="L355" s="482"/>
      <c r="M355" s="481"/>
      <c r="N355" s="482"/>
      <c r="O355" s="482"/>
      <c r="P355" s="461">
        <v>1</v>
      </c>
      <c r="Q355" s="455"/>
      <c r="R355" s="455"/>
      <c r="S355" s="455"/>
      <c r="T355" s="455"/>
      <c r="U355" s="455"/>
      <c r="V355" s="455"/>
      <c r="W355" s="455"/>
      <c r="X355" s="455"/>
      <c r="Y355" s="455"/>
      <c r="Z355" s="455"/>
      <c r="AA355" s="455"/>
      <c r="AB355" s="455"/>
      <c r="AC355" s="455"/>
      <c r="AD355" s="455"/>
      <c r="AE355" s="455"/>
      <c r="AF355" s="455"/>
      <c r="AG355" s="455"/>
      <c r="AH355" s="455"/>
      <c r="AI355" s="455"/>
      <c r="AJ355" s="455"/>
      <c r="AK355" s="455"/>
      <c r="AL355" s="455"/>
      <c r="AM355" s="455"/>
      <c r="AN355" s="455"/>
      <c r="AO355" s="455"/>
      <c r="AP355" s="455"/>
      <c r="AQ355" s="455"/>
      <c r="AR355" s="455"/>
      <c r="AS355" s="455"/>
      <c r="AT355" s="455"/>
      <c r="AU355" s="455"/>
      <c r="AV355" s="455"/>
      <c r="AW355" s="455"/>
      <c r="AX355" s="455"/>
      <c r="AY355" s="455"/>
      <c r="AZ355" s="455"/>
      <c r="BA355" s="455"/>
      <c r="BB355" s="455"/>
      <c r="BC355" s="455"/>
      <c r="BD355" s="455"/>
      <c r="BE355" s="455"/>
      <c r="BF355" s="455"/>
      <c r="BG355" s="455"/>
      <c r="BH355" s="455"/>
      <c r="BI355" s="455"/>
      <c r="BJ355" s="455"/>
      <c r="BK355" s="455"/>
      <c r="BL355" s="455"/>
      <c r="BM355" s="455"/>
      <c r="BN355" s="455"/>
      <c r="BO355" s="455"/>
      <c r="BP355" s="455"/>
      <c r="BQ355" s="455"/>
      <c r="BR355" s="455"/>
      <c r="BS355" s="455"/>
    </row>
    <row r="356" spans="1:71" s="456" customFormat="1" ht="24" customHeight="1">
      <c r="A356" s="482" t="s">
        <v>526</v>
      </c>
      <c r="B356" s="482"/>
      <c r="C356" s="545"/>
      <c r="D356" s="505">
        <v>79600</v>
      </c>
      <c r="E356" s="505">
        <f t="shared" si="19"/>
        <v>79600</v>
      </c>
      <c r="F356" s="505"/>
      <c r="G356" s="505"/>
      <c r="H356" s="505"/>
      <c r="I356" s="505">
        <f t="shared" si="20"/>
        <v>79600</v>
      </c>
      <c r="J356" s="505">
        <f t="shared" si="21"/>
        <v>79600</v>
      </c>
      <c r="K356" s="505"/>
      <c r="L356" s="482"/>
      <c r="M356" s="481"/>
      <c r="N356" s="482"/>
      <c r="O356" s="482"/>
      <c r="P356" s="461">
        <v>1</v>
      </c>
      <c r="Q356" s="462"/>
      <c r="R356" s="455"/>
      <c r="S356" s="455"/>
      <c r="T356" s="455"/>
      <c r="U356" s="455"/>
      <c r="V356" s="455"/>
      <c r="W356" s="455"/>
      <c r="X356" s="455"/>
      <c r="Y356" s="455"/>
      <c r="Z356" s="455"/>
      <c r="AA356" s="455"/>
      <c r="AB356" s="455"/>
      <c r="AC356" s="455"/>
      <c r="AD356" s="455"/>
      <c r="AE356" s="455"/>
      <c r="AF356" s="455"/>
      <c r="AG356" s="455"/>
      <c r="AH356" s="455"/>
      <c r="AI356" s="455"/>
      <c r="AJ356" s="455"/>
      <c r="AK356" s="455"/>
      <c r="AL356" s="455"/>
      <c r="AM356" s="455"/>
      <c r="AN356" s="455"/>
      <c r="AO356" s="455"/>
      <c r="AP356" s="455"/>
      <c r="AQ356" s="455"/>
      <c r="AR356" s="455"/>
      <c r="AS356" s="455"/>
      <c r="AT356" s="455"/>
      <c r="AU356" s="455"/>
      <c r="AV356" s="455"/>
      <c r="AW356" s="455"/>
      <c r="AX356" s="455"/>
      <c r="AY356" s="455"/>
      <c r="AZ356" s="455"/>
      <c r="BA356" s="455"/>
      <c r="BB356" s="455"/>
      <c r="BC356" s="455"/>
      <c r="BD356" s="455"/>
      <c r="BE356" s="455"/>
      <c r="BF356" s="455"/>
      <c r="BG356" s="455"/>
      <c r="BH356" s="455"/>
      <c r="BI356" s="455"/>
      <c r="BJ356" s="455"/>
      <c r="BK356" s="455"/>
      <c r="BL356" s="455"/>
      <c r="BM356" s="455"/>
      <c r="BN356" s="455"/>
      <c r="BO356" s="455"/>
      <c r="BP356" s="455"/>
      <c r="BQ356" s="455"/>
      <c r="BR356" s="455"/>
      <c r="BS356" s="455"/>
    </row>
    <row r="357" spans="1:71" s="456" customFormat="1" ht="21">
      <c r="A357" s="212" t="s">
        <v>527</v>
      </c>
      <c r="B357" s="482"/>
      <c r="C357" s="545"/>
      <c r="D357" s="505">
        <v>470000</v>
      </c>
      <c r="E357" s="505">
        <f t="shared" si="19"/>
        <v>470000</v>
      </c>
      <c r="F357" s="505"/>
      <c r="G357" s="505"/>
      <c r="H357" s="505"/>
      <c r="I357" s="505">
        <f t="shared" si="20"/>
        <v>470000</v>
      </c>
      <c r="J357" s="505"/>
      <c r="K357" s="505">
        <f>SUM(I357)</f>
        <v>470000</v>
      </c>
      <c r="L357" s="482"/>
      <c r="M357" s="481"/>
      <c r="N357" s="482"/>
      <c r="O357" s="482"/>
      <c r="P357" s="461">
        <v>1</v>
      </c>
      <c r="Q357" s="455"/>
      <c r="R357" s="455"/>
      <c r="S357" s="455"/>
      <c r="T357" s="455"/>
      <c r="U357" s="455"/>
      <c r="V357" s="455"/>
      <c r="W357" s="455"/>
      <c r="X357" s="455"/>
      <c r="Y357" s="455"/>
      <c r="Z357" s="455"/>
      <c r="AA357" s="455"/>
      <c r="AB357" s="455"/>
      <c r="AC357" s="455"/>
      <c r="AD357" s="455"/>
      <c r="AE357" s="455"/>
      <c r="AF357" s="455"/>
      <c r="AG357" s="455"/>
      <c r="AH357" s="455"/>
      <c r="AI357" s="455"/>
      <c r="AJ357" s="455"/>
      <c r="AK357" s="455"/>
      <c r="AL357" s="455"/>
      <c r="AM357" s="455"/>
      <c r="AN357" s="455"/>
      <c r="AO357" s="455"/>
      <c r="AP357" s="455"/>
      <c r="AQ357" s="455"/>
      <c r="AR357" s="455"/>
      <c r="AS357" s="455"/>
      <c r="AT357" s="455"/>
      <c r="AU357" s="455"/>
      <c r="AV357" s="455"/>
      <c r="AW357" s="455"/>
      <c r="AX357" s="455"/>
      <c r="AY357" s="455"/>
      <c r="AZ357" s="455"/>
      <c r="BA357" s="455"/>
      <c r="BB357" s="455"/>
      <c r="BC357" s="455"/>
      <c r="BD357" s="455"/>
      <c r="BE357" s="455"/>
      <c r="BF357" s="455"/>
      <c r="BG357" s="455"/>
      <c r="BH357" s="455"/>
      <c r="BI357" s="455"/>
      <c r="BJ357" s="455"/>
      <c r="BK357" s="455"/>
      <c r="BL357" s="455"/>
      <c r="BM357" s="455"/>
      <c r="BN357" s="455"/>
      <c r="BO357" s="455"/>
      <c r="BP357" s="455"/>
      <c r="BQ357" s="455"/>
      <c r="BR357" s="455"/>
      <c r="BS357" s="455"/>
    </row>
    <row r="358" spans="1:71" s="456" customFormat="1" ht="42">
      <c r="A358" s="212" t="s">
        <v>528</v>
      </c>
      <c r="B358" s="482"/>
      <c r="C358" s="482"/>
      <c r="D358" s="505">
        <v>780500</v>
      </c>
      <c r="E358" s="505"/>
      <c r="F358" s="505"/>
      <c r="G358" s="505"/>
      <c r="H358" s="505">
        <f>SUM(D358:G358)</f>
        <v>780500</v>
      </c>
      <c r="I358" s="505">
        <f>SUM(H358)</f>
        <v>780500</v>
      </c>
      <c r="J358" s="505">
        <f>SUM(I358)</f>
        <v>780500</v>
      </c>
      <c r="K358" s="505"/>
      <c r="L358" s="482"/>
      <c r="M358" s="481"/>
      <c r="N358" s="482"/>
      <c r="O358" s="482"/>
      <c r="P358" s="461">
        <v>1</v>
      </c>
      <c r="Q358" s="455"/>
      <c r="R358" s="455"/>
      <c r="S358" s="455"/>
      <c r="T358" s="455"/>
      <c r="U358" s="455"/>
      <c r="V358" s="455"/>
      <c r="W358" s="455"/>
      <c r="X358" s="455"/>
      <c r="Y358" s="455"/>
      <c r="Z358" s="455"/>
      <c r="AA358" s="455"/>
      <c r="AB358" s="455"/>
      <c r="AC358" s="455"/>
      <c r="AD358" s="455"/>
      <c r="AE358" s="455"/>
      <c r="AF358" s="455"/>
      <c r="AG358" s="455"/>
      <c r="AH358" s="455"/>
      <c r="AI358" s="455"/>
      <c r="AJ358" s="455"/>
      <c r="AK358" s="455"/>
      <c r="AL358" s="455"/>
      <c r="AM358" s="455"/>
      <c r="AN358" s="455"/>
      <c r="AO358" s="455"/>
      <c r="AP358" s="455"/>
      <c r="AQ358" s="455"/>
      <c r="AR358" s="455"/>
      <c r="AS358" s="455"/>
      <c r="AT358" s="455"/>
      <c r="AU358" s="455"/>
      <c r="AV358" s="455"/>
      <c r="AW358" s="455"/>
      <c r="AX358" s="455"/>
      <c r="AY358" s="455"/>
      <c r="AZ358" s="455"/>
      <c r="BA358" s="455"/>
      <c r="BB358" s="455"/>
      <c r="BC358" s="455"/>
      <c r="BD358" s="455"/>
      <c r="BE358" s="455"/>
      <c r="BF358" s="455"/>
      <c r="BG358" s="455"/>
      <c r="BH358" s="455"/>
      <c r="BI358" s="455"/>
      <c r="BJ358" s="455"/>
      <c r="BK358" s="455"/>
      <c r="BL358" s="455"/>
      <c r="BM358" s="455"/>
      <c r="BN358" s="455"/>
      <c r="BO358" s="455"/>
      <c r="BP358" s="455"/>
      <c r="BQ358" s="455"/>
      <c r="BR358" s="455"/>
      <c r="BS358" s="455"/>
    </row>
    <row r="359" spans="1:71" s="456" customFormat="1" ht="63">
      <c r="A359" s="546" t="s">
        <v>529</v>
      </c>
      <c r="B359" s="476"/>
      <c r="C359" s="474"/>
      <c r="D359" s="547">
        <f>D360+D361+D362+D363+D364</f>
        <v>1566150</v>
      </c>
      <c r="E359" s="547">
        <f>E360+E361+E362+E363</f>
        <v>720900</v>
      </c>
      <c r="F359" s="547"/>
      <c r="G359" s="476"/>
      <c r="H359" s="547">
        <f>H364</f>
        <v>845250</v>
      </c>
      <c r="I359" s="474">
        <f>I360+I361+I362+I363+I364</f>
        <v>1566150</v>
      </c>
      <c r="J359" s="537">
        <f>J360+J362+J363+J364</f>
        <v>1186150</v>
      </c>
      <c r="K359" s="547">
        <f>K361</f>
        <v>380000</v>
      </c>
      <c r="L359" s="476"/>
      <c r="M359" s="475"/>
      <c r="N359" s="476"/>
      <c r="O359" s="477"/>
      <c r="P359" s="461">
        <v>1</v>
      </c>
      <c r="Q359" s="455"/>
      <c r="R359" s="455"/>
      <c r="S359" s="455"/>
      <c r="T359" s="455"/>
      <c r="U359" s="455"/>
      <c r="V359" s="455"/>
      <c r="W359" s="455"/>
      <c r="X359" s="455"/>
      <c r="Y359" s="455"/>
      <c r="Z359" s="455"/>
      <c r="AA359" s="455"/>
      <c r="AB359" s="455"/>
      <c r="AC359" s="455"/>
      <c r="AD359" s="455"/>
      <c r="AE359" s="455"/>
      <c r="AF359" s="455"/>
      <c r="AG359" s="455"/>
      <c r="AH359" s="455"/>
      <c r="AI359" s="455"/>
      <c r="AJ359" s="455"/>
      <c r="AK359" s="455"/>
      <c r="AL359" s="455"/>
      <c r="AM359" s="455"/>
      <c r="AN359" s="455"/>
      <c r="AO359" s="455"/>
      <c r="AP359" s="455"/>
      <c r="AQ359" s="455"/>
      <c r="AR359" s="455"/>
      <c r="AS359" s="455"/>
      <c r="AT359" s="455"/>
      <c r="AU359" s="455"/>
      <c r="AV359" s="455"/>
      <c r="AW359" s="455"/>
      <c r="AX359" s="455"/>
      <c r="AY359" s="455"/>
      <c r="AZ359" s="455"/>
      <c r="BA359" s="455"/>
      <c r="BB359" s="455"/>
      <c r="BC359" s="455"/>
      <c r="BD359" s="455"/>
      <c r="BE359" s="455"/>
      <c r="BF359" s="455"/>
      <c r="BG359" s="455"/>
      <c r="BH359" s="455"/>
      <c r="BI359" s="455"/>
      <c r="BJ359" s="455"/>
      <c r="BK359" s="455"/>
      <c r="BL359" s="455"/>
      <c r="BM359" s="455"/>
      <c r="BN359" s="455"/>
      <c r="BO359" s="455"/>
      <c r="BP359" s="455"/>
      <c r="BQ359" s="455"/>
      <c r="BR359" s="455"/>
      <c r="BS359" s="455"/>
    </row>
    <row r="360" spans="1:71" s="456" customFormat="1" ht="42">
      <c r="A360" s="546" t="s">
        <v>530</v>
      </c>
      <c r="B360" s="482"/>
      <c r="C360" s="482"/>
      <c r="D360" s="505">
        <v>125500</v>
      </c>
      <c r="E360" s="505">
        <f>SUM(D360)</f>
        <v>125500</v>
      </c>
      <c r="F360" s="482"/>
      <c r="G360" s="482"/>
      <c r="H360" s="482"/>
      <c r="I360" s="505">
        <f>SUM(E360:H360)</f>
        <v>125500</v>
      </c>
      <c r="J360" s="505">
        <f>SUM(I360)</f>
        <v>125500</v>
      </c>
      <c r="K360" s="482"/>
      <c r="L360" s="482"/>
      <c r="M360" s="481" t="s">
        <v>55</v>
      </c>
      <c r="N360" s="482"/>
      <c r="O360" s="482"/>
      <c r="P360" s="461">
        <v>1</v>
      </c>
      <c r="Q360" s="462"/>
      <c r="R360" s="455"/>
      <c r="S360" s="455"/>
      <c r="T360" s="455"/>
      <c r="U360" s="455"/>
      <c r="V360" s="455"/>
      <c r="W360" s="455"/>
      <c r="X360" s="455"/>
      <c r="Y360" s="455"/>
      <c r="Z360" s="455"/>
      <c r="AA360" s="455"/>
      <c r="AB360" s="455"/>
      <c r="AC360" s="455"/>
      <c r="AD360" s="455"/>
      <c r="AE360" s="455"/>
      <c r="AF360" s="455"/>
      <c r="AG360" s="455"/>
      <c r="AH360" s="455"/>
      <c r="AI360" s="455"/>
      <c r="AJ360" s="455"/>
      <c r="AK360" s="455"/>
      <c r="AL360" s="455"/>
      <c r="AM360" s="455"/>
      <c r="AN360" s="455"/>
      <c r="AO360" s="455"/>
      <c r="AP360" s="455"/>
      <c r="AQ360" s="455"/>
      <c r="AR360" s="455"/>
      <c r="AS360" s="455"/>
      <c r="AT360" s="455"/>
      <c r="AU360" s="455"/>
      <c r="AV360" s="455"/>
      <c r="AW360" s="455"/>
      <c r="AX360" s="455"/>
      <c r="AY360" s="455"/>
      <c r="AZ360" s="455"/>
      <c r="BA360" s="455"/>
      <c r="BB360" s="455"/>
      <c r="BC360" s="455"/>
      <c r="BD360" s="455"/>
      <c r="BE360" s="455"/>
      <c r="BF360" s="455"/>
      <c r="BG360" s="455"/>
      <c r="BH360" s="455"/>
      <c r="BI360" s="455"/>
      <c r="BJ360" s="455"/>
      <c r="BK360" s="455"/>
      <c r="BL360" s="455"/>
      <c r="BM360" s="455"/>
      <c r="BN360" s="455"/>
      <c r="BO360" s="455"/>
      <c r="BP360" s="455"/>
      <c r="BQ360" s="455"/>
      <c r="BR360" s="455"/>
      <c r="BS360" s="455"/>
    </row>
    <row r="361" spans="1:71" s="456" customFormat="1" ht="42">
      <c r="A361" s="546" t="s">
        <v>531</v>
      </c>
      <c r="B361" s="482"/>
      <c r="C361" s="482"/>
      <c r="D361" s="505">
        <f>38*10000</f>
        <v>380000</v>
      </c>
      <c r="E361" s="505">
        <f>SUM(D361)</f>
        <v>380000</v>
      </c>
      <c r="F361" s="482"/>
      <c r="G361" s="482"/>
      <c r="H361" s="482"/>
      <c r="I361" s="505">
        <f>SUM(E361:H361)</f>
        <v>380000</v>
      </c>
      <c r="J361" s="482"/>
      <c r="K361" s="505">
        <v>380000</v>
      </c>
      <c r="L361" s="482"/>
      <c r="M361" s="481" t="s">
        <v>42</v>
      </c>
      <c r="N361" s="482"/>
      <c r="O361" s="482"/>
      <c r="P361" s="461">
        <v>1</v>
      </c>
      <c r="Q361" s="455"/>
      <c r="R361" s="455"/>
      <c r="S361" s="455"/>
      <c r="T361" s="455"/>
      <c r="U361" s="455"/>
      <c r="V361" s="455"/>
      <c r="W361" s="455"/>
      <c r="X361" s="455"/>
      <c r="Y361" s="455"/>
      <c r="Z361" s="455"/>
      <c r="AA361" s="455"/>
      <c r="AB361" s="455"/>
      <c r="AC361" s="455"/>
      <c r="AD361" s="455"/>
      <c r="AE361" s="455"/>
      <c r="AF361" s="455"/>
      <c r="AG361" s="455"/>
      <c r="AH361" s="455"/>
      <c r="AI361" s="455"/>
      <c r="AJ361" s="455"/>
      <c r="AK361" s="455"/>
      <c r="AL361" s="455"/>
      <c r="AM361" s="455"/>
      <c r="AN361" s="455"/>
      <c r="AO361" s="455"/>
      <c r="AP361" s="455"/>
      <c r="AQ361" s="455"/>
      <c r="AR361" s="455"/>
      <c r="AS361" s="455"/>
      <c r="AT361" s="455"/>
      <c r="AU361" s="455"/>
      <c r="AV361" s="455"/>
      <c r="AW361" s="455"/>
      <c r="AX361" s="455"/>
      <c r="AY361" s="455"/>
      <c r="AZ361" s="455"/>
      <c r="BA361" s="455"/>
      <c r="BB361" s="455"/>
      <c r="BC361" s="455"/>
      <c r="BD361" s="455"/>
      <c r="BE361" s="455"/>
      <c r="BF361" s="455"/>
      <c r="BG361" s="455"/>
      <c r="BH361" s="455"/>
      <c r="BI361" s="455"/>
      <c r="BJ361" s="455"/>
      <c r="BK361" s="455"/>
      <c r="BL361" s="455"/>
      <c r="BM361" s="455"/>
      <c r="BN361" s="455"/>
      <c r="BO361" s="455"/>
      <c r="BP361" s="455"/>
      <c r="BQ361" s="455"/>
      <c r="BR361" s="455"/>
      <c r="BS361" s="455"/>
    </row>
    <row r="362" spans="1:71" s="456" customFormat="1" ht="42">
      <c r="A362" s="546" t="s">
        <v>532</v>
      </c>
      <c r="B362" s="482"/>
      <c r="C362" s="482"/>
      <c r="D362" s="505">
        <f>1000*100</f>
        <v>100000</v>
      </c>
      <c r="E362" s="505">
        <f>SUM(D362)</f>
        <v>100000</v>
      </c>
      <c r="F362" s="505"/>
      <c r="G362" s="505"/>
      <c r="H362" s="505"/>
      <c r="I362" s="505">
        <f>SUM(E362:H362)</f>
        <v>100000</v>
      </c>
      <c r="J362" s="505">
        <f>SUM(I362)</f>
        <v>100000</v>
      </c>
      <c r="K362" s="505"/>
      <c r="L362" s="505"/>
      <c r="M362" s="481"/>
      <c r="N362" s="482"/>
      <c r="O362" s="482"/>
      <c r="P362" s="461">
        <v>1</v>
      </c>
      <c r="Q362" s="462"/>
      <c r="R362" s="455"/>
      <c r="S362" s="455"/>
      <c r="T362" s="455"/>
      <c r="U362" s="455"/>
      <c r="V362" s="455"/>
      <c r="W362" s="455"/>
      <c r="X362" s="455"/>
      <c r="Y362" s="455"/>
      <c r="Z362" s="455"/>
      <c r="AA362" s="455"/>
      <c r="AB362" s="455"/>
      <c r="AC362" s="455"/>
      <c r="AD362" s="455"/>
      <c r="AE362" s="455"/>
      <c r="AF362" s="455"/>
      <c r="AG362" s="455"/>
      <c r="AH362" s="455"/>
      <c r="AI362" s="455"/>
      <c r="AJ362" s="455"/>
      <c r="AK362" s="455"/>
      <c r="AL362" s="455"/>
      <c r="AM362" s="455"/>
      <c r="AN362" s="455"/>
      <c r="AO362" s="455"/>
      <c r="AP362" s="455"/>
      <c r="AQ362" s="455"/>
      <c r="AR362" s="455"/>
      <c r="AS362" s="455"/>
      <c r="AT362" s="455"/>
      <c r="AU362" s="455"/>
      <c r="AV362" s="455"/>
      <c r="AW362" s="455"/>
      <c r="AX362" s="455"/>
      <c r="AY362" s="455"/>
      <c r="AZ362" s="455"/>
      <c r="BA362" s="455"/>
      <c r="BB362" s="455"/>
      <c r="BC362" s="455"/>
      <c r="BD362" s="455"/>
      <c r="BE362" s="455"/>
      <c r="BF362" s="455"/>
      <c r="BG362" s="455"/>
      <c r="BH362" s="455"/>
      <c r="BI362" s="455"/>
      <c r="BJ362" s="455"/>
      <c r="BK362" s="455"/>
      <c r="BL362" s="455"/>
      <c r="BM362" s="455"/>
      <c r="BN362" s="455"/>
      <c r="BO362" s="455"/>
      <c r="BP362" s="455"/>
      <c r="BQ362" s="455"/>
      <c r="BR362" s="455"/>
      <c r="BS362" s="455"/>
    </row>
    <row r="363" spans="1:71" s="456" customFormat="1" ht="42">
      <c r="A363" s="546" t="s">
        <v>533</v>
      </c>
      <c r="B363" s="482"/>
      <c r="C363" s="482"/>
      <c r="D363" s="505">
        <v>115400</v>
      </c>
      <c r="E363" s="505">
        <f>SUM(D363)</f>
        <v>115400</v>
      </c>
      <c r="F363" s="505"/>
      <c r="G363" s="505"/>
      <c r="H363" s="505"/>
      <c r="I363" s="505">
        <f>SUM(E363:H363)</f>
        <v>115400</v>
      </c>
      <c r="J363" s="505">
        <f>SUM(I363)</f>
        <v>115400</v>
      </c>
      <c r="K363" s="505"/>
      <c r="L363" s="505"/>
      <c r="M363" s="481"/>
      <c r="N363" s="482"/>
      <c r="O363" s="482"/>
      <c r="P363" s="461">
        <v>1</v>
      </c>
      <c r="Q363" s="455"/>
      <c r="R363" s="455"/>
      <c r="S363" s="455"/>
      <c r="T363" s="455"/>
      <c r="U363" s="455"/>
      <c r="V363" s="455"/>
      <c r="W363" s="455"/>
      <c r="X363" s="455"/>
      <c r="Y363" s="455"/>
      <c r="Z363" s="455"/>
      <c r="AA363" s="455"/>
      <c r="AB363" s="455"/>
      <c r="AC363" s="455"/>
      <c r="AD363" s="455"/>
      <c r="AE363" s="455"/>
      <c r="AF363" s="455"/>
      <c r="AG363" s="455"/>
      <c r="AH363" s="455"/>
      <c r="AI363" s="455"/>
      <c r="AJ363" s="455"/>
      <c r="AK363" s="455"/>
      <c r="AL363" s="455"/>
      <c r="AM363" s="455"/>
      <c r="AN363" s="455"/>
      <c r="AO363" s="455"/>
      <c r="AP363" s="455"/>
      <c r="AQ363" s="455"/>
      <c r="AR363" s="455"/>
      <c r="AS363" s="455"/>
      <c r="AT363" s="455"/>
      <c r="AU363" s="455"/>
      <c r="AV363" s="455"/>
      <c r="AW363" s="455"/>
      <c r="AX363" s="455"/>
      <c r="AY363" s="455"/>
      <c r="AZ363" s="455"/>
      <c r="BA363" s="455"/>
      <c r="BB363" s="455"/>
      <c r="BC363" s="455"/>
      <c r="BD363" s="455"/>
      <c r="BE363" s="455"/>
      <c r="BF363" s="455"/>
      <c r="BG363" s="455"/>
      <c r="BH363" s="455"/>
      <c r="BI363" s="455"/>
      <c r="BJ363" s="455"/>
      <c r="BK363" s="455"/>
      <c r="BL363" s="455"/>
      <c r="BM363" s="455"/>
      <c r="BN363" s="455"/>
      <c r="BO363" s="455"/>
      <c r="BP363" s="455"/>
      <c r="BQ363" s="455"/>
      <c r="BR363" s="455"/>
      <c r="BS363" s="455"/>
    </row>
    <row r="364" spans="1:71" s="456" customFormat="1" ht="42">
      <c r="A364" s="546" t="s">
        <v>534</v>
      </c>
      <c r="B364" s="482"/>
      <c r="C364" s="482"/>
      <c r="D364" s="505">
        <v>845250</v>
      </c>
      <c r="E364" s="505"/>
      <c r="F364" s="482"/>
      <c r="G364" s="482"/>
      <c r="H364" s="527">
        <f>SUM(D364:G364)</f>
        <v>845250</v>
      </c>
      <c r="I364" s="505">
        <f>SUM(H364)</f>
        <v>845250</v>
      </c>
      <c r="J364" s="505">
        <f>SUM(I364)</f>
        <v>845250</v>
      </c>
      <c r="K364" s="482"/>
      <c r="L364" s="482"/>
      <c r="M364" s="481" t="s">
        <v>54</v>
      </c>
      <c r="N364" s="482"/>
      <c r="O364" s="482"/>
      <c r="P364" s="461">
        <v>1</v>
      </c>
      <c r="Q364" s="462"/>
      <c r="R364" s="455"/>
      <c r="S364" s="455"/>
      <c r="T364" s="455"/>
      <c r="U364" s="455"/>
      <c r="V364" s="455"/>
      <c r="W364" s="455"/>
      <c r="X364" s="455"/>
      <c r="Y364" s="455"/>
      <c r="Z364" s="455"/>
      <c r="AA364" s="455"/>
      <c r="AB364" s="455"/>
      <c r="AC364" s="455"/>
      <c r="AD364" s="455"/>
      <c r="AE364" s="455"/>
      <c r="AF364" s="455"/>
      <c r="AG364" s="455"/>
      <c r="AH364" s="455"/>
      <c r="AI364" s="455"/>
      <c r="AJ364" s="455"/>
      <c r="AK364" s="455"/>
      <c r="AL364" s="455"/>
      <c r="AM364" s="455"/>
      <c r="AN364" s="455"/>
      <c r="AO364" s="455"/>
      <c r="AP364" s="455"/>
      <c r="AQ364" s="455"/>
      <c r="AR364" s="455"/>
      <c r="AS364" s="455"/>
      <c r="AT364" s="455"/>
      <c r="AU364" s="455"/>
      <c r="AV364" s="455"/>
      <c r="AW364" s="455"/>
      <c r="AX364" s="455"/>
      <c r="AY364" s="455"/>
      <c r="AZ364" s="455"/>
      <c r="BA364" s="455"/>
      <c r="BB364" s="455"/>
      <c r="BC364" s="455"/>
      <c r="BD364" s="455"/>
      <c r="BE364" s="455"/>
      <c r="BF364" s="455"/>
      <c r="BG364" s="455"/>
      <c r="BH364" s="455"/>
      <c r="BI364" s="455"/>
      <c r="BJ364" s="455"/>
      <c r="BK364" s="455"/>
      <c r="BL364" s="455"/>
      <c r="BM364" s="455"/>
      <c r="BN364" s="455"/>
      <c r="BO364" s="455"/>
      <c r="BP364" s="455"/>
      <c r="BQ364" s="455"/>
      <c r="BR364" s="455"/>
      <c r="BS364" s="455"/>
    </row>
    <row r="365" spans="1:71" s="456" customFormat="1" ht="42">
      <c r="A365" s="546" t="s">
        <v>535</v>
      </c>
      <c r="B365" s="476"/>
      <c r="C365" s="476"/>
      <c r="D365" s="474">
        <f>D366+D367+D368</f>
        <v>372500</v>
      </c>
      <c r="E365" s="474">
        <f>SUM(D365)</f>
        <v>372500</v>
      </c>
      <c r="F365" s="476"/>
      <c r="G365" s="476"/>
      <c r="H365" s="476"/>
      <c r="I365" s="474">
        <f>I366+I367+I368</f>
        <v>372500</v>
      </c>
      <c r="J365" s="537">
        <f>J366+J367+J368</f>
        <v>372500</v>
      </c>
      <c r="K365" s="476"/>
      <c r="L365" s="476"/>
      <c r="M365" s="475"/>
      <c r="N365" s="476"/>
      <c r="O365" s="476"/>
      <c r="P365" s="461">
        <v>1</v>
      </c>
      <c r="Q365" s="455"/>
      <c r="R365" s="455"/>
      <c r="S365" s="455"/>
      <c r="T365" s="455"/>
      <c r="U365" s="455"/>
      <c r="V365" s="455"/>
      <c r="W365" s="455"/>
      <c r="X365" s="455"/>
      <c r="Y365" s="455"/>
      <c r="Z365" s="455"/>
      <c r="AA365" s="455"/>
      <c r="AB365" s="455"/>
      <c r="AC365" s="455"/>
      <c r="AD365" s="455"/>
      <c r="AE365" s="455"/>
      <c r="AF365" s="455"/>
      <c r="AG365" s="455"/>
      <c r="AH365" s="455"/>
      <c r="AI365" s="455"/>
      <c r="AJ365" s="455"/>
      <c r="AK365" s="455"/>
      <c r="AL365" s="455"/>
      <c r="AM365" s="455"/>
      <c r="AN365" s="455"/>
      <c r="AO365" s="455"/>
      <c r="AP365" s="455"/>
      <c r="AQ365" s="455"/>
      <c r="AR365" s="455"/>
      <c r="AS365" s="455"/>
      <c r="AT365" s="455"/>
      <c r="AU365" s="455"/>
      <c r="AV365" s="455"/>
      <c r="AW365" s="455"/>
      <c r="AX365" s="455"/>
      <c r="AY365" s="455"/>
      <c r="AZ365" s="455"/>
      <c r="BA365" s="455"/>
      <c r="BB365" s="455"/>
      <c r="BC365" s="455"/>
      <c r="BD365" s="455"/>
      <c r="BE365" s="455"/>
      <c r="BF365" s="455"/>
      <c r="BG365" s="455"/>
      <c r="BH365" s="455"/>
      <c r="BI365" s="455"/>
      <c r="BJ365" s="455"/>
      <c r="BK365" s="455"/>
      <c r="BL365" s="455"/>
      <c r="BM365" s="455"/>
      <c r="BN365" s="455"/>
      <c r="BO365" s="455"/>
      <c r="BP365" s="455"/>
      <c r="BQ365" s="455"/>
      <c r="BR365" s="455"/>
      <c r="BS365" s="455"/>
    </row>
    <row r="366" spans="1:71" s="456" customFormat="1" ht="21">
      <c r="A366" s="546" t="s">
        <v>536</v>
      </c>
      <c r="B366" s="482"/>
      <c r="C366" s="482"/>
      <c r="D366" s="505">
        <v>167500</v>
      </c>
      <c r="E366" s="505">
        <f>SUM(D366)</f>
        <v>167500</v>
      </c>
      <c r="F366" s="482"/>
      <c r="G366" s="482"/>
      <c r="H366" s="482"/>
      <c r="I366" s="505">
        <f>SUM(E366:H366)</f>
        <v>167500</v>
      </c>
      <c r="J366" s="505">
        <f>SUM(I366)</f>
        <v>167500</v>
      </c>
      <c r="K366" s="482"/>
      <c r="L366" s="482"/>
      <c r="M366" s="481" t="s">
        <v>458</v>
      </c>
      <c r="N366" s="482"/>
      <c r="O366" s="482"/>
      <c r="P366" s="461">
        <v>1</v>
      </c>
      <c r="Q366" s="455"/>
      <c r="R366" s="455"/>
      <c r="S366" s="455"/>
      <c r="T366" s="455"/>
      <c r="U366" s="455"/>
      <c r="V366" s="455"/>
      <c r="W366" s="455"/>
      <c r="X366" s="455"/>
      <c r="Y366" s="455"/>
      <c r="Z366" s="455"/>
      <c r="AA366" s="455"/>
      <c r="AB366" s="455"/>
      <c r="AC366" s="455"/>
      <c r="AD366" s="455"/>
      <c r="AE366" s="455"/>
      <c r="AF366" s="455"/>
      <c r="AG366" s="455"/>
      <c r="AH366" s="455"/>
      <c r="AI366" s="455"/>
      <c r="AJ366" s="455"/>
      <c r="AK366" s="455"/>
      <c r="AL366" s="455"/>
      <c r="AM366" s="455"/>
      <c r="AN366" s="455"/>
      <c r="AO366" s="455"/>
      <c r="AP366" s="455"/>
      <c r="AQ366" s="455"/>
      <c r="AR366" s="455"/>
      <c r="AS366" s="455"/>
      <c r="AT366" s="455"/>
      <c r="AU366" s="455"/>
      <c r="AV366" s="455"/>
      <c r="AW366" s="455"/>
      <c r="AX366" s="455"/>
      <c r="AY366" s="455"/>
      <c r="AZ366" s="455"/>
      <c r="BA366" s="455"/>
      <c r="BB366" s="455"/>
      <c r="BC366" s="455"/>
      <c r="BD366" s="455"/>
      <c r="BE366" s="455"/>
      <c r="BF366" s="455"/>
      <c r="BG366" s="455"/>
      <c r="BH366" s="455"/>
      <c r="BI366" s="455"/>
      <c r="BJ366" s="455"/>
      <c r="BK366" s="455"/>
      <c r="BL366" s="455"/>
      <c r="BM366" s="455"/>
      <c r="BN366" s="455"/>
      <c r="BO366" s="455"/>
      <c r="BP366" s="455"/>
      <c r="BQ366" s="455"/>
      <c r="BR366" s="455"/>
      <c r="BS366" s="455"/>
    </row>
    <row r="367" spans="1:71" s="456" customFormat="1" ht="21">
      <c r="A367" s="546" t="s">
        <v>537</v>
      </c>
      <c r="B367" s="482"/>
      <c r="C367" s="482"/>
      <c r="D367" s="505">
        <v>102500</v>
      </c>
      <c r="E367" s="505">
        <f>SUM(D367)</f>
        <v>102500</v>
      </c>
      <c r="F367" s="482"/>
      <c r="G367" s="482"/>
      <c r="H367" s="482"/>
      <c r="I367" s="505">
        <f>SUM(E367:H367)</f>
        <v>102500</v>
      </c>
      <c r="J367" s="505">
        <f>SUM(I367)</f>
        <v>102500</v>
      </c>
      <c r="K367" s="482"/>
      <c r="L367" s="482"/>
      <c r="M367" s="481" t="s">
        <v>458</v>
      </c>
      <c r="N367" s="482"/>
      <c r="O367" s="482"/>
      <c r="P367" s="461">
        <v>1</v>
      </c>
      <c r="Q367" s="455"/>
      <c r="R367" s="455"/>
      <c r="S367" s="455"/>
      <c r="T367" s="455"/>
      <c r="U367" s="455"/>
      <c r="V367" s="455"/>
      <c r="W367" s="455"/>
      <c r="X367" s="455"/>
      <c r="Y367" s="455"/>
      <c r="Z367" s="455"/>
      <c r="AA367" s="455"/>
      <c r="AB367" s="455"/>
      <c r="AC367" s="455"/>
      <c r="AD367" s="455"/>
      <c r="AE367" s="455"/>
      <c r="AF367" s="455"/>
      <c r="AG367" s="455"/>
      <c r="AH367" s="455"/>
      <c r="AI367" s="455"/>
      <c r="AJ367" s="455"/>
      <c r="AK367" s="455"/>
      <c r="AL367" s="455"/>
      <c r="AM367" s="455"/>
      <c r="AN367" s="455"/>
      <c r="AO367" s="455"/>
      <c r="AP367" s="455"/>
      <c r="AQ367" s="455"/>
      <c r="AR367" s="455"/>
      <c r="AS367" s="455"/>
      <c r="AT367" s="455"/>
      <c r="AU367" s="455"/>
      <c r="AV367" s="455"/>
      <c r="AW367" s="455"/>
      <c r="AX367" s="455"/>
      <c r="AY367" s="455"/>
      <c r="AZ367" s="455"/>
      <c r="BA367" s="455"/>
      <c r="BB367" s="455"/>
      <c r="BC367" s="455"/>
      <c r="BD367" s="455"/>
      <c r="BE367" s="455"/>
      <c r="BF367" s="455"/>
      <c r="BG367" s="455"/>
      <c r="BH367" s="455"/>
      <c r="BI367" s="455"/>
      <c r="BJ367" s="455"/>
      <c r="BK367" s="455"/>
      <c r="BL367" s="455"/>
      <c r="BM367" s="455"/>
      <c r="BN367" s="455"/>
      <c r="BO367" s="455"/>
      <c r="BP367" s="455"/>
      <c r="BQ367" s="455"/>
      <c r="BR367" s="455"/>
      <c r="BS367" s="455"/>
    </row>
    <row r="368" spans="1:71" s="456" customFormat="1" ht="21">
      <c r="A368" s="546" t="s">
        <v>538</v>
      </c>
      <c r="B368" s="482"/>
      <c r="C368" s="482"/>
      <c r="D368" s="527">
        <v>102500</v>
      </c>
      <c r="E368" s="505">
        <f>SUM(D368)</f>
        <v>102500</v>
      </c>
      <c r="F368" s="482"/>
      <c r="G368" s="482"/>
      <c r="H368" s="482"/>
      <c r="I368" s="505">
        <f>SUM(E368:H368)</f>
        <v>102500</v>
      </c>
      <c r="J368" s="505">
        <f>SUM(I368)</f>
        <v>102500</v>
      </c>
      <c r="K368" s="482"/>
      <c r="L368" s="482"/>
      <c r="M368" s="481" t="s">
        <v>539</v>
      </c>
      <c r="N368" s="482"/>
      <c r="O368" s="482"/>
      <c r="P368" s="461">
        <v>1</v>
      </c>
      <c r="Q368" s="455"/>
      <c r="R368" s="455"/>
      <c r="S368" s="455"/>
      <c r="T368" s="455"/>
      <c r="U368" s="455"/>
      <c r="V368" s="455"/>
      <c r="W368" s="455"/>
      <c r="X368" s="455"/>
      <c r="Y368" s="455"/>
      <c r="Z368" s="455"/>
      <c r="AA368" s="455"/>
      <c r="AB368" s="455"/>
      <c r="AC368" s="455"/>
      <c r="AD368" s="455"/>
      <c r="AE368" s="455"/>
      <c r="AF368" s="455"/>
      <c r="AG368" s="455"/>
      <c r="AH368" s="455"/>
      <c r="AI368" s="455"/>
      <c r="AJ368" s="455"/>
      <c r="AK368" s="455"/>
      <c r="AL368" s="455"/>
      <c r="AM368" s="455"/>
      <c r="AN368" s="455"/>
      <c r="AO368" s="455"/>
      <c r="AP368" s="455"/>
      <c r="AQ368" s="455"/>
      <c r="AR368" s="455"/>
      <c r="AS368" s="455"/>
      <c r="AT368" s="455"/>
      <c r="AU368" s="455"/>
      <c r="AV368" s="455"/>
      <c r="AW368" s="455"/>
      <c r="AX368" s="455"/>
      <c r="AY368" s="455"/>
      <c r="AZ368" s="455"/>
      <c r="BA368" s="455"/>
      <c r="BB368" s="455"/>
      <c r="BC368" s="455"/>
      <c r="BD368" s="455"/>
      <c r="BE368" s="455"/>
      <c r="BF368" s="455"/>
      <c r="BG368" s="455"/>
      <c r="BH368" s="455"/>
      <c r="BI368" s="455"/>
      <c r="BJ368" s="455"/>
      <c r="BK368" s="455"/>
      <c r="BL368" s="455"/>
      <c r="BM368" s="455"/>
      <c r="BN368" s="455"/>
      <c r="BO368" s="455"/>
      <c r="BP368" s="455"/>
      <c r="BQ368" s="455"/>
      <c r="BR368" s="455"/>
      <c r="BS368" s="455"/>
    </row>
    <row r="369" spans="1:71" s="456" customFormat="1" ht="21" customHeight="1">
      <c r="A369" s="1273" t="s">
        <v>540</v>
      </c>
      <c r="B369" s="1273"/>
      <c r="C369" s="471"/>
      <c r="D369" s="548">
        <f>E369+H369</f>
        <v>3600000</v>
      </c>
      <c r="E369" s="548">
        <f>SUM(E370:E381)</f>
        <v>1725750</v>
      </c>
      <c r="F369" s="548">
        <f>SUM(F370:F381)</f>
        <v>0</v>
      </c>
      <c r="G369" s="548">
        <f>SUM(G370:G381)</f>
        <v>0</v>
      </c>
      <c r="H369" s="548">
        <f>SUM(H370:H381)</f>
        <v>1874250</v>
      </c>
      <c r="I369" s="548">
        <f>D369</f>
        <v>3600000</v>
      </c>
      <c r="J369" s="548">
        <f>SUM(J370:J381)</f>
        <v>3600000</v>
      </c>
      <c r="K369" s="548">
        <f>SUM(K370:K381)</f>
        <v>0</v>
      </c>
      <c r="L369" s="548">
        <f>SUM(L370:L381)</f>
        <v>0</v>
      </c>
      <c r="M369" s="540"/>
      <c r="N369" s="549"/>
      <c r="O369" s="550"/>
      <c r="P369" s="461">
        <v>1</v>
      </c>
      <c r="Q369" s="455"/>
      <c r="R369" s="455"/>
      <c r="S369" s="455"/>
      <c r="T369" s="455"/>
      <c r="U369" s="455"/>
      <c r="V369" s="455"/>
      <c r="W369" s="455"/>
      <c r="X369" s="455"/>
      <c r="Y369" s="455"/>
      <c r="Z369" s="455"/>
      <c r="AA369" s="455"/>
      <c r="AB369" s="455"/>
      <c r="AC369" s="455"/>
      <c r="AD369" s="455"/>
      <c r="AE369" s="455"/>
      <c r="AF369" s="455"/>
      <c r="AG369" s="455"/>
      <c r="AH369" s="455"/>
      <c r="AI369" s="455"/>
      <c r="AJ369" s="455"/>
      <c r="AK369" s="455"/>
      <c r="AL369" s="455"/>
      <c r="AM369" s="455"/>
      <c r="AN369" s="455"/>
      <c r="AO369" s="455"/>
      <c r="AP369" s="455"/>
      <c r="AQ369" s="455"/>
      <c r="AR369" s="455"/>
      <c r="AS369" s="455"/>
      <c r="AT369" s="455"/>
      <c r="AU369" s="455"/>
      <c r="AV369" s="455"/>
      <c r="AW369" s="455"/>
      <c r="AX369" s="455"/>
      <c r="AY369" s="455"/>
      <c r="AZ369" s="455"/>
      <c r="BA369" s="455"/>
      <c r="BB369" s="455"/>
      <c r="BC369" s="455"/>
      <c r="BD369" s="455"/>
      <c r="BE369" s="455"/>
      <c r="BF369" s="455"/>
      <c r="BG369" s="455"/>
      <c r="BH369" s="455"/>
      <c r="BI369" s="455"/>
      <c r="BJ369" s="455"/>
      <c r="BK369" s="455"/>
      <c r="BL369" s="455"/>
      <c r="BM369" s="455"/>
      <c r="BN369" s="455"/>
      <c r="BO369" s="455"/>
      <c r="BP369" s="455"/>
      <c r="BQ369" s="455"/>
      <c r="BR369" s="455"/>
      <c r="BS369" s="455"/>
    </row>
    <row r="370" spans="1:71" s="456" customFormat="1" ht="63">
      <c r="A370" s="546" t="s">
        <v>541</v>
      </c>
      <c r="B370" s="546" t="s">
        <v>542</v>
      </c>
      <c r="C370" s="546" t="s">
        <v>543</v>
      </c>
      <c r="D370" s="551"/>
      <c r="E370" s="551"/>
      <c r="F370" s="551"/>
      <c r="G370" s="551"/>
      <c r="H370" s="551"/>
      <c r="I370" s="551"/>
      <c r="J370" s="551"/>
      <c r="K370" s="551"/>
      <c r="L370" s="551"/>
      <c r="M370" s="475"/>
      <c r="N370" s="476"/>
      <c r="O370" s="477"/>
      <c r="P370" s="461">
        <v>1</v>
      </c>
      <c r="Q370" s="462"/>
      <c r="R370" s="455"/>
      <c r="S370" s="455"/>
      <c r="T370" s="455"/>
      <c r="U370" s="455"/>
      <c r="V370" s="455"/>
      <c r="W370" s="455"/>
      <c r="X370" s="455"/>
      <c r="Y370" s="455"/>
      <c r="Z370" s="455"/>
      <c r="AA370" s="455"/>
      <c r="AB370" s="455"/>
      <c r="AC370" s="455"/>
      <c r="AD370" s="455"/>
      <c r="AE370" s="455"/>
      <c r="AF370" s="455"/>
      <c r="AG370" s="455"/>
      <c r="AH370" s="455"/>
      <c r="AI370" s="455"/>
      <c r="AJ370" s="455"/>
      <c r="AK370" s="455"/>
      <c r="AL370" s="455"/>
      <c r="AM370" s="455"/>
      <c r="AN370" s="455"/>
      <c r="AO370" s="455"/>
      <c r="AP370" s="455"/>
      <c r="AQ370" s="455"/>
      <c r="AR370" s="455"/>
      <c r="AS370" s="455"/>
      <c r="AT370" s="455"/>
      <c r="AU370" s="455"/>
      <c r="AV370" s="455"/>
      <c r="AW370" s="455"/>
      <c r="AX370" s="455"/>
      <c r="AY370" s="455"/>
      <c r="AZ370" s="455"/>
      <c r="BA370" s="455"/>
      <c r="BB370" s="455"/>
      <c r="BC370" s="455"/>
      <c r="BD370" s="455"/>
      <c r="BE370" s="455"/>
      <c r="BF370" s="455"/>
      <c r="BG370" s="455"/>
      <c r="BH370" s="455"/>
      <c r="BI370" s="455"/>
      <c r="BJ370" s="455"/>
      <c r="BK370" s="455"/>
      <c r="BL370" s="455"/>
      <c r="BM370" s="455"/>
      <c r="BN370" s="455"/>
      <c r="BO370" s="455"/>
      <c r="BP370" s="455"/>
      <c r="BQ370" s="455"/>
      <c r="BR370" s="455"/>
      <c r="BS370" s="455"/>
    </row>
    <row r="371" spans="1:71" s="456" customFormat="1" ht="42">
      <c r="A371" s="546" t="s">
        <v>544</v>
      </c>
      <c r="B371" s="546" t="s">
        <v>545</v>
      </c>
      <c r="C371" s="546" t="s">
        <v>546</v>
      </c>
      <c r="D371" s="552"/>
      <c r="E371" s="552">
        <v>44200</v>
      </c>
      <c r="F371" s="552"/>
      <c r="G371" s="552"/>
      <c r="H371" s="552"/>
      <c r="I371" s="552"/>
      <c r="J371" s="552">
        <f>SUM(E371)</f>
        <v>44200</v>
      </c>
      <c r="K371" s="552"/>
      <c r="L371" s="552"/>
      <c r="M371" s="534" t="s">
        <v>55</v>
      </c>
      <c r="N371" s="532"/>
      <c r="O371" s="553"/>
      <c r="P371" s="461">
        <v>1</v>
      </c>
      <c r="Q371" s="462"/>
      <c r="R371" s="455"/>
      <c r="S371" s="455"/>
      <c r="T371" s="455"/>
      <c r="U371" s="455"/>
      <c r="V371" s="455"/>
      <c r="W371" s="455"/>
      <c r="X371" s="455"/>
      <c r="Y371" s="455"/>
      <c r="Z371" s="455"/>
      <c r="AA371" s="455"/>
      <c r="AB371" s="455"/>
      <c r="AC371" s="455"/>
      <c r="AD371" s="455"/>
      <c r="AE371" s="455"/>
      <c r="AF371" s="455"/>
      <c r="AG371" s="455"/>
      <c r="AH371" s="455"/>
      <c r="AI371" s="455"/>
      <c r="AJ371" s="455"/>
      <c r="AK371" s="455"/>
      <c r="AL371" s="455"/>
      <c r="AM371" s="455"/>
      <c r="AN371" s="455"/>
      <c r="AO371" s="455"/>
      <c r="AP371" s="455"/>
      <c r="AQ371" s="455"/>
      <c r="AR371" s="455"/>
      <c r="AS371" s="455"/>
      <c r="AT371" s="455"/>
      <c r="AU371" s="455"/>
      <c r="AV371" s="455"/>
      <c r="AW371" s="455"/>
      <c r="AX371" s="455"/>
      <c r="AY371" s="455"/>
      <c r="AZ371" s="455"/>
      <c r="BA371" s="455"/>
      <c r="BB371" s="455"/>
      <c r="BC371" s="455"/>
      <c r="BD371" s="455"/>
      <c r="BE371" s="455"/>
      <c r="BF371" s="455"/>
      <c r="BG371" s="455"/>
      <c r="BH371" s="455"/>
      <c r="BI371" s="455"/>
      <c r="BJ371" s="455"/>
      <c r="BK371" s="455"/>
      <c r="BL371" s="455"/>
      <c r="BM371" s="455"/>
      <c r="BN371" s="455"/>
      <c r="BO371" s="455"/>
      <c r="BP371" s="455"/>
      <c r="BQ371" s="455"/>
      <c r="BR371" s="455"/>
      <c r="BS371" s="455"/>
    </row>
    <row r="372" spans="1:71" s="456" customFormat="1" ht="42">
      <c r="A372" s="546" t="s">
        <v>547</v>
      </c>
      <c r="B372" s="554" t="s">
        <v>548</v>
      </c>
      <c r="C372" s="546" t="s">
        <v>549</v>
      </c>
      <c r="D372" s="552"/>
      <c r="E372" s="552">
        <f>495000-30840</f>
        <v>464160</v>
      </c>
      <c r="F372" s="552"/>
      <c r="G372" s="552"/>
      <c r="H372" s="552"/>
      <c r="I372" s="552"/>
      <c r="J372" s="552">
        <f>SUM(E372)</f>
        <v>464160</v>
      </c>
      <c r="K372" s="552"/>
      <c r="L372" s="552"/>
      <c r="M372" s="534" t="s">
        <v>42</v>
      </c>
      <c r="N372" s="532"/>
      <c r="O372" s="553"/>
      <c r="P372" s="461">
        <v>1</v>
      </c>
      <c r="Q372" s="462"/>
      <c r="R372" s="455"/>
      <c r="S372" s="455"/>
      <c r="T372" s="455"/>
      <c r="U372" s="455"/>
      <c r="V372" s="455"/>
      <c r="W372" s="455"/>
      <c r="X372" s="455"/>
      <c r="Y372" s="455"/>
      <c r="Z372" s="455"/>
      <c r="AA372" s="455"/>
      <c r="AB372" s="455"/>
      <c r="AC372" s="455"/>
      <c r="AD372" s="455"/>
      <c r="AE372" s="455"/>
      <c r="AF372" s="455"/>
      <c r="AG372" s="455"/>
      <c r="AH372" s="455"/>
      <c r="AI372" s="455"/>
      <c r="AJ372" s="455"/>
      <c r="AK372" s="455"/>
      <c r="AL372" s="455"/>
      <c r="AM372" s="455"/>
      <c r="AN372" s="455"/>
      <c r="AO372" s="455"/>
      <c r="AP372" s="455"/>
      <c r="AQ372" s="455"/>
      <c r="AR372" s="455"/>
      <c r="AS372" s="455"/>
      <c r="AT372" s="455"/>
      <c r="AU372" s="455"/>
      <c r="AV372" s="455"/>
      <c r="AW372" s="455"/>
      <c r="AX372" s="455"/>
      <c r="AY372" s="455"/>
      <c r="AZ372" s="455"/>
      <c r="BA372" s="455"/>
      <c r="BB372" s="455"/>
      <c r="BC372" s="455"/>
      <c r="BD372" s="455"/>
      <c r="BE372" s="455"/>
      <c r="BF372" s="455"/>
      <c r="BG372" s="455"/>
      <c r="BH372" s="455"/>
      <c r="BI372" s="455"/>
      <c r="BJ372" s="455"/>
      <c r="BK372" s="455"/>
      <c r="BL372" s="455"/>
      <c r="BM372" s="455"/>
      <c r="BN372" s="455"/>
      <c r="BO372" s="455"/>
      <c r="BP372" s="455"/>
      <c r="BQ372" s="455"/>
      <c r="BR372" s="455"/>
      <c r="BS372" s="455"/>
    </row>
    <row r="373" spans="1:71" s="456" customFormat="1" ht="63">
      <c r="A373" s="546" t="s">
        <v>550</v>
      </c>
      <c r="B373" s="546" t="s">
        <v>551</v>
      </c>
      <c r="C373" s="546" t="s">
        <v>552</v>
      </c>
      <c r="D373" s="552"/>
      <c r="E373" s="552"/>
      <c r="F373" s="552"/>
      <c r="G373" s="552"/>
      <c r="H373" s="552"/>
      <c r="I373" s="552"/>
      <c r="J373" s="552"/>
      <c r="K373" s="552"/>
      <c r="L373" s="552"/>
      <c r="M373" s="534"/>
      <c r="N373" s="532"/>
      <c r="O373" s="553"/>
      <c r="P373" s="461">
        <v>1</v>
      </c>
      <c r="Q373" s="455"/>
      <c r="R373" s="455"/>
      <c r="S373" s="455"/>
      <c r="T373" s="455"/>
      <c r="U373" s="455"/>
      <c r="V373" s="455"/>
      <c r="W373" s="455"/>
      <c r="X373" s="455"/>
      <c r="Y373" s="455"/>
      <c r="Z373" s="455"/>
      <c r="AA373" s="455"/>
      <c r="AB373" s="455"/>
      <c r="AC373" s="455"/>
      <c r="AD373" s="455"/>
      <c r="AE373" s="455"/>
      <c r="AF373" s="455"/>
      <c r="AG373" s="455"/>
      <c r="AH373" s="455"/>
      <c r="AI373" s="455"/>
      <c r="AJ373" s="455"/>
      <c r="AK373" s="455"/>
      <c r="AL373" s="455"/>
      <c r="AM373" s="455"/>
      <c r="AN373" s="455"/>
      <c r="AO373" s="455"/>
      <c r="AP373" s="455"/>
      <c r="AQ373" s="455"/>
      <c r="AR373" s="455"/>
      <c r="AS373" s="455"/>
      <c r="AT373" s="455"/>
      <c r="AU373" s="455"/>
      <c r="AV373" s="455"/>
      <c r="AW373" s="455"/>
      <c r="AX373" s="455"/>
      <c r="AY373" s="455"/>
      <c r="AZ373" s="455"/>
      <c r="BA373" s="455"/>
      <c r="BB373" s="455"/>
      <c r="BC373" s="455"/>
      <c r="BD373" s="455"/>
      <c r="BE373" s="455"/>
      <c r="BF373" s="455"/>
      <c r="BG373" s="455"/>
      <c r="BH373" s="455"/>
      <c r="BI373" s="455"/>
      <c r="BJ373" s="455"/>
      <c r="BK373" s="455"/>
      <c r="BL373" s="455"/>
      <c r="BM373" s="455"/>
      <c r="BN373" s="455"/>
      <c r="BO373" s="455"/>
      <c r="BP373" s="455"/>
      <c r="BQ373" s="455"/>
      <c r="BR373" s="455"/>
      <c r="BS373" s="455"/>
    </row>
    <row r="374" spans="1:71" s="456" customFormat="1" ht="42">
      <c r="A374" s="555" t="s">
        <v>553</v>
      </c>
      <c r="B374" s="554" t="s">
        <v>554</v>
      </c>
      <c r="C374" s="546" t="s">
        <v>555</v>
      </c>
      <c r="D374" s="552"/>
      <c r="E374" s="552">
        <v>290000</v>
      </c>
      <c r="F374" s="552"/>
      <c r="G374" s="552"/>
      <c r="H374" s="552"/>
      <c r="I374" s="552"/>
      <c r="J374" s="552">
        <f>SUM(E374)</f>
        <v>290000</v>
      </c>
      <c r="K374" s="552"/>
      <c r="L374" s="552"/>
      <c r="M374" s="534" t="s">
        <v>42</v>
      </c>
      <c r="N374" s="532"/>
      <c r="O374" s="553"/>
      <c r="P374" s="461">
        <v>1</v>
      </c>
      <c r="Q374" s="455"/>
      <c r="R374" s="455"/>
      <c r="S374" s="455"/>
      <c r="T374" s="455"/>
      <c r="U374" s="455"/>
      <c r="V374" s="455"/>
      <c r="W374" s="455"/>
      <c r="X374" s="455"/>
      <c r="Y374" s="455"/>
      <c r="Z374" s="455"/>
      <c r="AA374" s="455"/>
      <c r="AB374" s="455"/>
      <c r="AC374" s="455"/>
      <c r="AD374" s="455"/>
      <c r="AE374" s="455"/>
      <c r="AF374" s="455"/>
      <c r="AG374" s="455"/>
      <c r="AH374" s="455"/>
      <c r="AI374" s="455"/>
      <c r="AJ374" s="455"/>
      <c r="AK374" s="455"/>
      <c r="AL374" s="455"/>
      <c r="AM374" s="455"/>
      <c r="AN374" s="455"/>
      <c r="AO374" s="455"/>
      <c r="AP374" s="455"/>
      <c r="AQ374" s="455"/>
      <c r="AR374" s="455"/>
      <c r="AS374" s="455"/>
      <c r="AT374" s="455"/>
      <c r="AU374" s="455"/>
      <c r="AV374" s="455"/>
      <c r="AW374" s="455"/>
      <c r="AX374" s="455"/>
      <c r="AY374" s="455"/>
      <c r="AZ374" s="455"/>
      <c r="BA374" s="455"/>
      <c r="BB374" s="455"/>
      <c r="BC374" s="455"/>
      <c r="BD374" s="455"/>
      <c r="BE374" s="455"/>
      <c r="BF374" s="455"/>
      <c r="BG374" s="455"/>
      <c r="BH374" s="455"/>
      <c r="BI374" s="455"/>
      <c r="BJ374" s="455"/>
      <c r="BK374" s="455"/>
      <c r="BL374" s="455"/>
      <c r="BM374" s="455"/>
      <c r="BN374" s="455"/>
      <c r="BO374" s="455"/>
      <c r="BP374" s="455"/>
      <c r="BQ374" s="455"/>
      <c r="BR374" s="455"/>
      <c r="BS374" s="455"/>
    </row>
    <row r="375" spans="1:71" s="456" customFormat="1" ht="63">
      <c r="A375" s="556" t="s">
        <v>556</v>
      </c>
      <c r="B375" s="546" t="s">
        <v>557</v>
      </c>
      <c r="C375" s="554"/>
      <c r="D375" s="552"/>
      <c r="E375" s="552">
        <v>102480</v>
      </c>
      <c r="F375" s="552"/>
      <c r="G375" s="552"/>
      <c r="H375" s="552"/>
      <c r="I375" s="552"/>
      <c r="J375" s="552">
        <f>SUM(E375)</f>
        <v>102480</v>
      </c>
      <c r="K375" s="552"/>
      <c r="L375" s="552"/>
      <c r="M375" s="534" t="s">
        <v>558</v>
      </c>
      <c r="N375" s="532"/>
      <c r="O375" s="553"/>
      <c r="P375" s="461">
        <v>1</v>
      </c>
      <c r="Q375" s="462"/>
      <c r="R375" s="455"/>
      <c r="S375" s="455"/>
      <c r="T375" s="455"/>
      <c r="U375" s="455"/>
      <c r="V375" s="455"/>
      <c r="W375" s="455"/>
      <c r="X375" s="455"/>
      <c r="Y375" s="455"/>
      <c r="Z375" s="455"/>
      <c r="AA375" s="455"/>
      <c r="AB375" s="455"/>
      <c r="AC375" s="455"/>
      <c r="AD375" s="455"/>
      <c r="AE375" s="455"/>
      <c r="AF375" s="455"/>
      <c r="AG375" s="455"/>
      <c r="AH375" s="455"/>
      <c r="AI375" s="455"/>
      <c r="AJ375" s="455"/>
      <c r="AK375" s="455"/>
      <c r="AL375" s="455"/>
      <c r="AM375" s="455"/>
      <c r="AN375" s="455"/>
      <c r="AO375" s="455"/>
      <c r="AP375" s="455"/>
      <c r="AQ375" s="455"/>
      <c r="AR375" s="455"/>
      <c r="AS375" s="455"/>
      <c r="AT375" s="455"/>
      <c r="AU375" s="455"/>
      <c r="AV375" s="455"/>
      <c r="AW375" s="455"/>
      <c r="AX375" s="455"/>
      <c r="AY375" s="455"/>
      <c r="AZ375" s="455"/>
      <c r="BA375" s="455"/>
      <c r="BB375" s="455"/>
      <c r="BC375" s="455"/>
      <c r="BD375" s="455"/>
      <c r="BE375" s="455"/>
      <c r="BF375" s="455"/>
      <c r="BG375" s="455"/>
      <c r="BH375" s="455"/>
      <c r="BI375" s="455"/>
      <c r="BJ375" s="455"/>
      <c r="BK375" s="455"/>
      <c r="BL375" s="455"/>
      <c r="BM375" s="455"/>
      <c r="BN375" s="455"/>
      <c r="BO375" s="455"/>
      <c r="BP375" s="455"/>
      <c r="BQ375" s="455"/>
      <c r="BR375" s="455"/>
      <c r="BS375" s="455"/>
    </row>
    <row r="376" spans="1:71" s="456" customFormat="1" ht="42">
      <c r="A376" s="556" t="s">
        <v>559</v>
      </c>
      <c r="B376" s="495"/>
      <c r="C376" s="495"/>
      <c r="D376" s="552"/>
      <c r="E376" s="552">
        <v>178350</v>
      </c>
      <c r="F376" s="552"/>
      <c r="G376" s="552"/>
      <c r="H376" s="552"/>
      <c r="I376" s="552"/>
      <c r="J376" s="552">
        <f>SUM(E376)</f>
        <v>178350</v>
      </c>
      <c r="K376" s="552"/>
      <c r="L376" s="552"/>
      <c r="M376" s="534" t="s">
        <v>42</v>
      </c>
      <c r="N376" s="532"/>
      <c r="O376" s="553"/>
      <c r="P376" s="461">
        <v>1</v>
      </c>
      <c r="Q376" s="455"/>
      <c r="R376" s="455"/>
      <c r="S376" s="455"/>
      <c r="T376" s="455"/>
      <c r="U376" s="455"/>
      <c r="V376" s="455"/>
      <c r="W376" s="455"/>
      <c r="X376" s="455"/>
      <c r="Y376" s="455"/>
      <c r="Z376" s="455"/>
      <c r="AA376" s="455"/>
      <c r="AB376" s="455"/>
      <c r="AC376" s="455"/>
      <c r="AD376" s="455"/>
      <c r="AE376" s="455"/>
      <c r="AF376" s="455"/>
      <c r="AG376" s="455"/>
      <c r="AH376" s="455"/>
      <c r="AI376" s="455"/>
      <c r="AJ376" s="455"/>
      <c r="AK376" s="455"/>
      <c r="AL376" s="455"/>
      <c r="AM376" s="455"/>
      <c r="AN376" s="455"/>
      <c r="AO376" s="455"/>
      <c r="AP376" s="455"/>
      <c r="AQ376" s="455"/>
      <c r="AR376" s="455"/>
      <c r="AS376" s="455"/>
      <c r="AT376" s="455"/>
      <c r="AU376" s="455"/>
      <c r="AV376" s="455"/>
      <c r="AW376" s="455"/>
      <c r="AX376" s="455"/>
      <c r="AY376" s="455"/>
      <c r="AZ376" s="455"/>
      <c r="BA376" s="455"/>
      <c r="BB376" s="455"/>
      <c r="BC376" s="455"/>
      <c r="BD376" s="455"/>
      <c r="BE376" s="455"/>
      <c r="BF376" s="455"/>
      <c r="BG376" s="455"/>
      <c r="BH376" s="455"/>
      <c r="BI376" s="455"/>
      <c r="BJ376" s="455"/>
      <c r="BK376" s="455"/>
      <c r="BL376" s="455"/>
      <c r="BM376" s="455"/>
      <c r="BN376" s="455"/>
      <c r="BO376" s="455"/>
      <c r="BP376" s="455"/>
      <c r="BQ376" s="455"/>
      <c r="BR376" s="455"/>
      <c r="BS376" s="455"/>
    </row>
    <row r="377" spans="1:71" s="490" customFormat="1" ht="42">
      <c r="A377" s="556" t="s">
        <v>560</v>
      </c>
      <c r="B377" s="495"/>
      <c r="C377" s="557"/>
      <c r="D377" s="558"/>
      <c r="E377" s="558">
        <f>676360-73000</f>
        <v>603360</v>
      </c>
      <c r="F377" s="558"/>
      <c r="G377" s="558"/>
      <c r="H377" s="558"/>
      <c r="I377" s="558"/>
      <c r="J377" s="558">
        <f>SUM(E377)</f>
        <v>603360</v>
      </c>
      <c r="K377" s="558"/>
      <c r="L377" s="559"/>
      <c r="M377" s="534" t="s">
        <v>54</v>
      </c>
      <c r="N377" s="510"/>
      <c r="O377" s="560"/>
      <c r="P377" s="461">
        <v>1</v>
      </c>
      <c r="Q377" s="462"/>
      <c r="R377" s="489"/>
      <c r="S377" s="489"/>
      <c r="T377" s="489"/>
      <c r="U377" s="489"/>
      <c r="V377" s="489"/>
      <c r="W377" s="489"/>
      <c r="X377" s="489"/>
      <c r="Y377" s="489"/>
      <c r="Z377" s="489"/>
      <c r="AA377" s="489"/>
      <c r="AB377" s="489"/>
      <c r="AC377" s="489"/>
      <c r="AD377" s="489"/>
      <c r="AE377" s="489"/>
      <c r="AF377" s="489"/>
      <c r="AG377" s="489"/>
      <c r="AH377" s="489"/>
      <c r="AI377" s="489"/>
      <c r="AJ377" s="489"/>
      <c r="AK377" s="489"/>
      <c r="AL377" s="489"/>
      <c r="AM377" s="489"/>
      <c r="AN377" s="489"/>
      <c r="AO377" s="489"/>
      <c r="AP377" s="489"/>
      <c r="AQ377" s="489"/>
      <c r="AR377" s="489"/>
      <c r="AS377" s="489"/>
      <c r="AT377" s="489"/>
      <c r="AU377" s="489"/>
      <c r="AV377" s="489"/>
      <c r="AW377" s="489"/>
      <c r="AX377" s="489"/>
      <c r="AY377" s="489"/>
      <c r="AZ377" s="489"/>
      <c r="BA377" s="489"/>
      <c r="BB377" s="489"/>
      <c r="BC377" s="489"/>
      <c r="BD377" s="489"/>
      <c r="BE377" s="489"/>
      <c r="BF377" s="489"/>
      <c r="BG377" s="489"/>
      <c r="BH377" s="489"/>
      <c r="BI377" s="489"/>
      <c r="BJ377" s="489"/>
      <c r="BK377" s="489"/>
      <c r="BL377" s="489"/>
      <c r="BM377" s="489"/>
      <c r="BN377" s="489"/>
      <c r="BO377" s="489"/>
      <c r="BP377" s="489"/>
      <c r="BQ377" s="489"/>
      <c r="BR377" s="489"/>
      <c r="BS377" s="489"/>
    </row>
    <row r="378" spans="1:71" s="456" customFormat="1" ht="42">
      <c r="A378" s="556" t="s">
        <v>561</v>
      </c>
      <c r="B378" s="532"/>
      <c r="C378" s="214"/>
      <c r="D378" s="552"/>
      <c r="E378" s="552"/>
      <c r="F378" s="552"/>
      <c r="G378" s="552"/>
      <c r="H378" s="552"/>
      <c r="I378" s="552"/>
      <c r="J378" s="552"/>
      <c r="K378" s="552"/>
      <c r="L378" s="326"/>
      <c r="M378" s="534"/>
      <c r="N378" s="532"/>
      <c r="O378" s="560"/>
      <c r="P378" s="461">
        <v>1</v>
      </c>
      <c r="Q378" s="462"/>
      <c r="R378" s="455"/>
      <c r="S378" s="455"/>
      <c r="T378" s="455"/>
      <c r="U378" s="455"/>
      <c r="V378" s="455"/>
      <c r="W378" s="455"/>
      <c r="X378" s="455"/>
      <c r="Y378" s="455"/>
      <c r="Z378" s="455"/>
      <c r="AA378" s="455"/>
      <c r="AB378" s="455"/>
      <c r="AC378" s="455"/>
      <c r="AD378" s="455"/>
      <c r="AE378" s="455"/>
      <c r="AF378" s="455"/>
      <c r="AG378" s="455"/>
      <c r="AH378" s="455"/>
      <c r="AI378" s="455"/>
      <c r="AJ378" s="455"/>
      <c r="AK378" s="455"/>
      <c r="AL378" s="455"/>
      <c r="AM378" s="455"/>
      <c r="AN378" s="455"/>
      <c r="AO378" s="455"/>
      <c r="AP378" s="455"/>
      <c r="AQ378" s="455"/>
      <c r="AR378" s="455"/>
      <c r="AS378" s="455"/>
      <c r="AT378" s="455"/>
      <c r="AU378" s="455"/>
      <c r="AV378" s="455"/>
      <c r="AW378" s="455"/>
      <c r="AX378" s="455"/>
      <c r="AY378" s="455"/>
      <c r="AZ378" s="455"/>
      <c r="BA378" s="455"/>
      <c r="BB378" s="455"/>
      <c r="BC378" s="455"/>
      <c r="BD378" s="455"/>
      <c r="BE378" s="455"/>
      <c r="BF378" s="455"/>
      <c r="BG378" s="455"/>
      <c r="BH378" s="455"/>
      <c r="BI378" s="455"/>
      <c r="BJ378" s="455"/>
      <c r="BK378" s="455"/>
      <c r="BL378" s="455"/>
      <c r="BM378" s="455"/>
      <c r="BN378" s="455"/>
      <c r="BO378" s="455"/>
      <c r="BP378" s="455"/>
      <c r="BQ378" s="455"/>
      <c r="BR378" s="455"/>
      <c r="BS378" s="455"/>
    </row>
    <row r="379" spans="1:71" s="456" customFormat="1" ht="63">
      <c r="A379" s="556" t="s">
        <v>562</v>
      </c>
      <c r="B379" s="554"/>
      <c r="C379" s="557"/>
      <c r="D379" s="552"/>
      <c r="E379" s="552"/>
      <c r="F379" s="552"/>
      <c r="G379" s="552"/>
      <c r="H379" s="552">
        <v>1874250</v>
      </c>
      <c r="I379" s="552"/>
      <c r="J379" s="552">
        <f>SUM(H379)</f>
        <v>1874250</v>
      </c>
      <c r="K379" s="552"/>
      <c r="L379" s="326"/>
      <c r="M379" s="534" t="s">
        <v>57</v>
      </c>
      <c r="N379" s="532"/>
      <c r="O379" s="560"/>
      <c r="P379" s="461">
        <v>1</v>
      </c>
      <c r="Q379" s="462"/>
      <c r="R379" s="455"/>
      <c r="S379" s="455"/>
      <c r="T379" s="455"/>
      <c r="U379" s="455"/>
      <c r="V379" s="455"/>
      <c r="W379" s="455"/>
      <c r="X379" s="455"/>
      <c r="Y379" s="455"/>
      <c r="Z379" s="455"/>
      <c r="AA379" s="455"/>
      <c r="AB379" s="455"/>
      <c r="AC379" s="455"/>
      <c r="AD379" s="455"/>
      <c r="AE379" s="455"/>
      <c r="AF379" s="455"/>
      <c r="AG379" s="455"/>
      <c r="AH379" s="455"/>
      <c r="AI379" s="455"/>
      <c r="AJ379" s="455"/>
      <c r="AK379" s="455"/>
      <c r="AL379" s="455"/>
      <c r="AM379" s="455"/>
      <c r="AN379" s="455"/>
      <c r="AO379" s="455"/>
      <c r="AP379" s="455"/>
      <c r="AQ379" s="455"/>
      <c r="AR379" s="455"/>
      <c r="AS379" s="455"/>
      <c r="AT379" s="455"/>
      <c r="AU379" s="455"/>
      <c r="AV379" s="455"/>
      <c r="AW379" s="455"/>
      <c r="AX379" s="455"/>
      <c r="AY379" s="455"/>
      <c r="AZ379" s="455"/>
      <c r="BA379" s="455"/>
      <c r="BB379" s="455"/>
      <c r="BC379" s="455"/>
      <c r="BD379" s="455"/>
      <c r="BE379" s="455"/>
      <c r="BF379" s="455"/>
      <c r="BG379" s="455"/>
      <c r="BH379" s="455"/>
      <c r="BI379" s="455"/>
      <c r="BJ379" s="455"/>
      <c r="BK379" s="455"/>
      <c r="BL379" s="455"/>
      <c r="BM379" s="455"/>
      <c r="BN379" s="455"/>
      <c r="BO379" s="455"/>
      <c r="BP379" s="455"/>
      <c r="BQ379" s="455"/>
      <c r="BR379" s="455"/>
      <c r="BS379" s="455"/>
    </row>
    <row r="380" spans="1:71" s="490" customFormat="1" ht="23.25">
      <c r="A380" s="601" t="s">
        <v>563</v>
      </c>
      <c r="B380" s="554"/>
      <c r="C380" s="557"/>
      <c r="D380" s="558"/>
      <c r="E380" s="558"/>
      <c r="F380" s="558"/>
      <c r="G380" s="558"/>
      <c r="H380" s="558"/>
      <c r="I380" s="558"/>
      <c r="J380" s="558"/>
      <c r="K380" s="558"/>
      <c r="L380" s="559"/>
      <c r="M380" s="534"/>
      <c r="N380" s="510"/>
      <c r="O380" s="560"/>
      <c r="P380" s="461">
        <v>1</v>
      </c>
      <c r="Q380" s="462"/>
      <c r="R380" s="489"/>
      <c r="S380" s="489"/>
      <c r="T380" s="489"/>
      <c r="U380" s="489"/>
      <c r="V380" s="489"/>
      <c r="W380" s="489"/>
      <c r="X380" s="489"/>
      <c r="Y380" s="489"/>
      <c r="Z380" s="489"/>
      <c r="AA380" s="489"/>
      <c r="AB380" s="489"/>
      <c r="AC380" s="489"/>
      <c r="AD380" s="489"/>
      <c r="AE380" s="489"/>
      <c r="AF380" s="489"/>
      <c r="AG380" s="489"/>
      <c r="AH380" s="489"/>
      <c r="AI380" s="489"/>
      <c r="AJ380" s="489"/>
      <c r="AK380" s="489"/>
      <c r="AL380" s="489"/>
      <c r="AM380" s="489"/>
      <c r="AN380" s="489"/>
      <c r="AO380" s="489"/>
      <c r="AP380" s="489"/>
      <c r="AQ380" s="489"/>
      <c r="AR380" s="489"/>
      <c r="AS380" s="489"/>
      <c r="AT380" s="489"/>
      <c r="AU380" s="489"/>
      <c r="AV380" s="489"/>
      <c r="AW380" s="489"/>
      <c r="AX380" s="489"/>
      <c r="AY380" s="489"/>
      <c r="AZ380" s="489"/>
      <c r="BA380" s="489"/>
      <c r="BB380" s="489"/>
      <c r="BC380" s="489"/>
      <c r="BD380" s="489"/>
      <c r="BE380" s="489"/>
      <c r="BF380" s="489"/>
      <c r="BG380" s="489"/>
      <c r="BH380" s="489"/>
      <c r="BI380" s="489"/>
      <c r="BJ380" s="489"/>
      <c r="BK380" s="489"/>
      <c r="BL380" s="489"/>
      <c r="BM380" s="489"/>
      <c r="BN380" s="489"/>
      <c r="BO380" s="489"/>
      <c r="BP380" s="489"/>
      <c r="BQ380" s="489"/>
      <c r="BR380" s="489"/>
      <c r="BS380" s="489"/>
    </row>
    <row r="381" spans="1:71" s="456" customFormat="1" ht="27" customHeight="1">
      <c r="A381" s="555" t="s">
        <v>564</v>
      </c>
      <c r="B381" s="484"/>
      <c r="C381" s="222"/>
      <c r="D381" s="495"/>
      <c r="E381" s="495">
        <v>43200</v>
      </c>
      <c r="F381" s="495"/>
      <c r="G381" s="495"/>
      <c r="H381" s="495"/>
      <c r="I381" s="495"/>
      <c r="J381" s="495">
        <f>SUM(E381)</f>
        <v>43200</v>
      </c>
      <c r="K381" s="495"/>
      <c r="L381" s="326"/>
      <c r="M381" s="481" t="s">
        <v>57</v>
      </c>
      <c r="N381" s="482"/>
      <c r="O381" s="181"/>
      <c r="P381" s="461">
        <v>1</v>
      </c>
      <c r="Q381" s="462"/>
      <c r="R381" s="455"/>
      <c r="S381" s="455"/>
      <c r="T381" s="455"/>
      <c r="U381" s="455"/>
      <c r="V381" s="455"/>
      <c r="W381" s="455"/>
      <c r="X381" s="455"/>
      <c r="Y381" s="455"/>
      <c r="Z381" s="455"/>
      <c r="AA381" s="455"/>
      <c r="AB381" s="455"/>
      <c r="AC381" s="455"/>
      <c r="AD381" s="455"/>
      <c r="AE381" s="455"/>
      <c r="AF381" s="455"/>
      <c r="AG381" s="455"/>
      <c r="AH381" s="455"/>
      <c r="AI381" s="455"/>
      <c r="AJ381" s="455"/>
      <c r="AK381" s="455"/>
      <c r="AL381" s="455"/>
      <c r="AM381" s="455"/>
      <c r="AN381" s="455"/>
      <c r="AO381" s="455"/>
      <c r="AP381" s="455"/>
      <c r="AQ381" s="455"/>
      <c r="AR381" s="455"/>
      <c r="AS381" s="455"/>
      <c r="AT381" s="455"/>
      <c r="AU381" s="455"/>
      <c r="AV381" s="455"/>
      <c r="AW381" s="455"/>
      <c r="AX381" s="455"/>
      <c r="AY381" s="455"/>
      <c r="AZ381" s="455"/>
      <c r="BA381" s="455"/>
      <c r="BB381" s="455"/>
      <c r="BC381" s="455"/>
      <c r="BD381" s="455"/>
      <c r="BE381" s="455"/>
      <c r="BF381" s="455"/>
      <c r="BG381" s="455"/>
      <c r="BH381" s="455"/>
      <c r="BI381" s="455"/>
      <c r="BJ381" s="455"/>
      <c r="BK381" s="455"/>
      <c r="BL381" s="455"/>
      <c r="BM381" s="455"/>
      <c r="BN381" s="455"/>
      <c r="BO381" s="455"/>
      <c r="BP381" s="455"/>
      <c r="BQ381" s="455"/>
      <c r="BR381" s="455"/>
      <c r="BS381" s="455"/>
    </row>
    <row r="382" spans="1:71" s="490" customFormat="1" ht="48" customHeight="1">
      <c r="A382" s="471" t="s">
        <v>565</v>
      </c>
      <c r="B382" s="474"/>
      <c r="C382" s="49"/>
      <c r="D382" s="538">
        <f>E382+H382</f>
        <v>4400005</v>
      </c>
      <c r="E382" s="538">
        <f>SUM(E383:E392)</f>
        <v>3008260</v>
      </c>
      <c r="F382" s="538"/>
      <c r="G382" s="538"/>
      <c r="H382" s="538">
        <f>SUM(H383:H392)</f>
        <v>1391745</v>
      </c>
      <c r="I382" s="538">
        <f>D382</f>
        <v>4400005</v>
      </c>
      <c r="J382" s="538">
        <f>SUM(J383:J392)</f>
        <v>4400005</v>
      </c>
      <c r="K382" s="541"/>
      <c r="L382" s="541"/>
      <c r="M382" s="561"/>
      <c r="N382" s="541"/>
      <c r="O382" s="542"/>
      <c r="P382" s="461">
        <v>1</v>
      </c>
      <c r="Q382" s="455"/>
      <c r="R382" s="489"/>
      <c r="S382" s="489"/>
      <c r="T382" s="489"/>
      <c r="U382" s="489"/>
      <c r="V382" s="489"/>
      <c r="W382" s="489"/>
      <c r="X382" s="489"/>
      <c r="Y382" s="489"/>
      <c r="Z382" s="489"/>
      <c r="AA382" s="489"/>
      <c r="AB382" s="489"/>
      <c r="AC382" s="489"/>
      <c r="AD382" s="489"/>
      <c r="AE382" s="489"/>
      <c r="AF382" s="489"/>
      <c r="AG382" s="489"/>
      <c r="AH382" s="489"/>
      <c r="AI382" s="489"/>
      <c r="AJ382" s="489"/>
      <c r="AK382" s="489"/>
      <c r="AL382" s="489"/>
      <c r="AM382" s="489"/>
      <c r="AN382" s="489"/>
      <c r="AO382" s="489"/>
      <c r="AP382" s="489"/>
      <c r="AQ382" s="489"/>
      <c r="AR382" s="489"/>
      <c r="AS382" s="489"/>
      <c r="AT382" s="489"/>
      <c r="AU382" s="489"/>
      <c r="AV382" s="489"/>
      <c r="AW382" s="489"/>
      <c r="AX382" s="489"/>
      <c r="AY382" s="489"/>
      <c r="AZ382" s="489"/>
      <c r="BA382" s="489"/>
      <c r="BB382" s="489"/>
      <c r="BC382" s="489"/>
      <c r="BD382" s="489"/>
      <c r="BE382" s="489"/>
      <c r="BF382" s="489"/>
      <c r="BG382" s="489"/>
      <c r="BH382" s="489"/>
      <c r="BI382" s="489"/>
      <c r="BJ382" s="489"/>
      <c r="BK382" s="489"/>
      <c r="BL382" s="489"/>
      <c r="BM382" s="489"/>
      <c r="BN382" s="489"/>
      <c r="BO382" s="489"/>
      <c r="BP382" s="489"/>
      <c r="BQ382" s="489"/>
      <c r="BR382" s="489"/>
      <c r="BS382" s="489"/>
    </row>
    <row r="383" spans="1:71" s="456" customFormat="1" ht="90" customHeight="1">
      <c r="A383" s="562" t="s">
        <v>566</v>
      </c>
      <c r="B383" s="1274" t="s">
        <v>567</v>
      </c>
      <c r="C383" s="1274" t="s">
        <v>568</v>
      </c>
      <c r="D383" s="563"/>
      <c r="E383" s="564">
        <f>209000-5000</f>
        <v>204000</v>
      </c>
      <c r="F383" s="564"/>
      <c r="G383" s="564"/>
      <c r="H383" s="564"/>
      <c r="I383" s="564"/>
      <c r="J383" s="506">
        <f>E383</f>
        <v>204000</v>
      </c>
      <c r="K383" s="506"/>
      <c r="L383" s="559"/>
      <c r="M383" s="481" t="s">
        <v>55</v>
      </c>
      <c r="N383" s="482"/>
      <c r="O383" s="181"/>
      <c r="P383" s="461">
        <v>1</v>
      </c>
      <c r="Q383" s="462"/>
      <c r="R383" s="455"/>
      <c r="S383" s="455"/>
      <c r="T383" s="455"/>
      <c r="U383" s="455"/>
      <c r="V383" s="455"/>
      <c r="W383" s="455"/>
      <c r="X383" s="455"/>
      <c r="Y383" s="455"/>
      <c r="Z383" s="455"/>
      <c r="AA383" s="455"/>
      <c r="AB383" s="455"/>
      <c r="AC383" s="455"/>
      <c r="AD383" s="455"/>
      <c r="AE383" s="455"/>
      <c r="AF383" s="455"/>
      <c r="AG383" s="455"/>
      <c r="AH383" s="455"/>
      <c r="AI383" s="455"/>
      <c r="AJ383" s="455"/>
      <c r="AK383" s="455"/>
      <c r="AL383" s="455"/>
      <c r="AM383" s="455"/>
      <c r="AN383" s="455"/>
      <c r="AO383" s="455"/>
      <c r="AP383" s="455"/>
      <c r="AQ383" s="455"/>
      <c r="AR383" s="455"/>
      <c r="AS383" s="455"/>
      <c r="AT383" s="455"/>
      <c r="AU383" s="455"/>
      <c r="AV383" s="455"/>
      <c r="AW383" s="455"/>
      <c r="AX383" s="455"/>
      <c r="AY383" s="455"/>
      <c r="AZ383" s="455"/>
      <c r="BA383" s="455"/>
      <c r="BB383" s="455"/>
      <c r="BC383" s="455"/>
      <c r="BD383" s="455"/>
      <c r="BE383" s="455"/>
      <c r="BF383" s="455"/>
      <c r="BG383" s="455"/>
      <c r="BH383" s="455"/>
      <c r="BI383" s="455"/>
      <c r="BJ383" s="455"/>
      <c r="BK383" s="455"/>
      <c r="BL383" s="455"/>
      <c r="BM383" s="455"/>
      <c r="BN383" s="455"/>
      <c r="BO383" s="455"/>
      <c r="BP383" s="455"/>
      <c r="BQ383" s="455"/>
      <c r="BR383" s="455"/>
      <c r="BS383" s="455"/>
    </row>
    <row r="384" spans="1:71" s="456" customFormat="1" ht="94.5" customHeight="1">
      <c r="A384" s="562" t="s">
        <v>569</v>
      </c>
      <c r="B384" s="1274"/>
      <c r="C384" s="1274"/>
      <c r="D384" s="563"/>
      <c r="E384" s="564">
        <v>204000</v>
      </c>
      <c r="F384" s="564"/>
      <c r="G384" s="564"/>
      <c r="H384" s="564"/>
      <c r="I384" s="564"/>
      <c r="J384" s="506">
        <f aca="true" t="shared" si="22" ref="J384:J390">E384</f>
        <v>204000</v>
      </c>
      <c r="K384" s="495"/>
      <c r="L384" s="495"/>
      <c r="M384" s="496">
        <v>1</v>
      </c>
      <c r="N384" s="222"/>
      <c r="O384" s="181"/>
      <c r="P384" s="461">
        <v>1</v>
      </c>
      <c r="Q384" s="455"/>
      <c r="R384" s="455"/>
      <c r="S384" s="455"/>
      <c r="T384" s="455"/>
      <c r="U384" s="455"/>
      <c r="V384" s="455"/>
      <c r="W384" s="455"/>
      <c r="X384" s="455"/>
      <c r="Y384" s="455"/>
      <c r="Z384" s="455"/>
      <c r="AA384" s="455"/>
      <c r="AB384" s="455"/>
      <c r="AC384" s="455"/>
      <c r="AD384" s="455"/>
      <c r="AE384" s="455"/>
      <c r="AF384" s="455"/>
      <c r="AG384" s="455"/>
      <c r="AH384" s="455"/>
      <c r="AI384" s="455"/>
      <c r="AJ384" s="455"/>
      <c r="AK384" s="455"/>
      <c r="AL384" s="455"/>
      <c r="AM384" s="455"/>
      <c r="AN384" s="455"/>
      <c r="AO384" s="455"/>
      <c r="AP384" s="455"/>
      <c r="AQ384" s="455"/>
      <c r="AR384" s="455"/>
      <c r="AS384" s="455"/>
      <c r="AT384" s="455"/>
      <c r="AU384" s="455"/>
      <c r="AV384" s="455"/>
      <c r="AW384" s="455"/>
      <c r="AX384" s="455"/>
      <c r="AY384" s="455"/>
      <c r="AZ384" s="455"/>
      <c r="BA384" s="455"/>
      <c r="BB384" s="455"/>
      <c r="BC384" s="455"/>
      <c r="BD384" s="455"/>
      <c r="BE384" s="455"/>
      <c r="BF384" s="455"/>
      <c r="BG384" s="455"/>
      <c r="BH384" s="455"/>
      <c r="BI384" s="455"/>
      <c r="BJ384" s="455"/>
      <c r="BK384" s="455"/>
      <c r="BL384" s="455"/>
      <c r="BM384" s="455"/>
      <c r="BN384" s="455"/>
      <c r="BO384" s="455"/>
      <c r="BP384" s="455"/>
      <c r="BQ384" s="455"/>
      <c r="BR384" s="455"/>
      <c r="BS384" s="455"/>
    </row>
    <row r="385" spans="1:71" s="456" customFormat="1" ht="84">
      <c r="A385" s="562" t="s">
        <v>570</v>
      </c>
      <c r="B385" s="1274"/>
      <c r="C385" s="1274"/>
      <c r="D385" s="563"/>
      <c r="E385" s="564">
        <v>143000</v>
      </c>
      <c r="F385" s="564"/>
      <c r="G385" s="564"/>
      <c r="H385" s="564"/>
      <c r="I385" s="564"/>
      <c r="J385" s="506">
        <f t="shared" si="22"/>
        <v>143000</v>
      </c>
      <c r="K385" s="495"/>
      <c r="L385" s="495"/>
      <c r="M385" s="481" t="s">
        <v>42</v>
      </c>
      <c r="N385" s="482"/>
      <c r="O385" s="482"/>
      <c r="P385" s="461">
        <v>1</v>
      </c>
      <c r="Q385" s="462"/>
      <c r="R385" s="455"/>
      <c r="S385" s="455"/>
      <c r="T385" s="455"/>
      <c r="U385" s="455"/>
      <c r="V385" s="455"/>
      <c r="W385" s="455"/>
      <c r="X385" s="455"/>
      <c r="Y385" s="455"/>
      <c r="Z385" s="455"/>
      <c r="AA385" s="455"/>
      <c r="AB385" s="455"/>
      <c r="AC385" s="455"/>
      <c r="AD385" s="455"/>
      <c r="AE385" s="455"/>
      <c r="AF385" s="455"/>
      <c r="AG385" s="455"/>
      <c r="AH385" s="455"/>
      <c r="AI385" s="455"/>
      <c r="AJ385" s="455"/>
      <c r="AK385" s="455"/>
      <c r="AL385" s="455"/>
      <c r="AM385" s="455"/>
      <c r="AN385" s="455"/>
      <c r="AO385" s="455"/>
      <c r="AP385" s="455"/>
      <c r="AQ385" s="455"/>
      <c r="AR385" s="455"/>
      <c r="AS385" s="455"/>
      <c r="AT385" s="455"/>
      <c r="AU385" s="455"/>
      <c r="AV385" s="455"/>
      <c r="AW385" s="455"/>
      <c r="AX385" s="455"/>
      <c r="AY385" s="455"/>
      <c r="AZ385" s="455"/>
      <c r="BA385" s="455"/>
      <c r="BB385" s="455"/>
      <c r="BC385" s="455"/>
      <c r="BD385" s="455"/>
      <c r="BE385" s="455"/>
      <c r="BF385" s="455"/>
      <c r="BG385" s="455"/>
      <c r="BH385" s="455"/>
      <c r="BI385" s="455"/>
      <c r="BJ385" s="455"/>
      <c r="BK385" s="455"/>
      <c r="BL385" s="455"/>
      <c r="BM385" s="455"/>
      <c r="BN385" s="455"/>
      <c r="BO385" s="455"/>
      <c r="BP385" s="455"/>
      <c r="BQ385" s="455"/>
      <c r="BR385" s="455"/>
      <c r="BS385" s="455"/>
    </row>
    <row r="386" spans="1:71" s="567" customFormat="1" ht="103.5" customHeight="1">
      <c r="A386" s="562" t="s">
        <v>571</v>
      </c>
      <c r="B386" s="1274"/>
      <c r="C386" s="1274"/>
      <c r="D386" s="563"/>
      <c r="E386" s="564">
        <v>326400</v>
      </c>
      <c r="F386" s="564"/>
      <c r="G386" s="564"/>
      <c r="H386" s="564"/>
      <c r="I386" s="564"/>
      <c r="J386" s="506">
        <f t="shared" si="22"/>
        <v>326400</v>
      </c>
      <c r="K386" s="565"/>
      <c r="L386" s="495"/>
      <c r="M386" s="481" t="s">
        <v>42</v>
      </c>
      <c r="N386" s="482"/>
      <c r="O386" s="482"/>
      <c r="P386" s="461">
        <v>1</v>
      </c>
      <c r="Q386" s="455"/>
      <c r="R386" s="566"/>
      <c r="S386" s="566"/>
      <c r="T386" s="566"/>
      <c r="U386" s="566"/>
      <c r="V386" s="566"/>
      <c r="W386" s="566"/>
      <c r="X386" s="566"/>
      <c r="Y386" s="566"/>
      <c r="Z386" s="566"/>
      <c r="AA386" s="566"/>
      <c r="AB386" s="566"/>
      <c r="AC386" s="566"/>
      <c r="AD386" s="566"/>
      <c r="AE386" s="566"/>
      <c r="AF386" s="566"/>
      <c r="AG386" s="566"/>
      <c r="AH386" s="566"/>
      <c r="AI386" s="566"/>
      <c r="AJ386" s="566"/>
      <c r="AK386" s="566"/>
      <c r="AL386" s="566"/>
      <c r="AM386" s="566"/>
      <c r="AN386" s="566"/>
      <c r="AO386" s="566"/>
      <c r="AP386" s="566"/>
      <c r="AQ386" s="566"/>
      <c r="AR386" s="566"/>
      <c r="AS386" s="566"/>
      <c r="AT386" s="566"/>
      <c r="AU386" s="566"/>
      <c r="AV386" s="566"/>
      <c r="AW386" s="566"/>
      <c r="AX386" s="566"/>
      <c r="AY386" s="566"/>
      <c r="AZ386" s="566"/>
      <c r="BA386" s="566"/>
      <c r="BB386" s="566"/>
      <c r="BC386" s="566"/>
      <c r="BD386" s="566"/>
      <c r="BE386" s="566"/>
      <c r="BF386" s="566"/>
      <c r="BG386" s="566"/>
      <c r="BH386" s="566"/>
      <c r="BI386" s="566"/>
      <c r="BJ386" s="566"/>
      <c r="BK386" s="566"/>
      <c r="BL386" s="566"/>
      <c r="BM386" s="566"/>
      <c r="BN386" s="566"/>
      <c r="BO386" s="566"/>
      <c r="BP386" s="566"/>
      <c r="BQ386" s="566"/>
      <c r="BR386" s="566"/>
      <c r="BS386" s="566"/>
    </row>
    <row r="387" spans="1:71" s="567" customFormat="1" ht="84">
      <c r="A387" s="562" t="s">
        <v>572</v>
      </c>
      <c r="B387" s="1274"/>
      <c r="C387" s="1274"/>
      <c r="D387" s="563"/>
      <c r="E387" s="564">
        <f>833728+337</f>
        <v>834065</v>
      </c>
      <c r="F387" s="564"/>
      <c r="G387" s="564"/>
      <c r="H387" s="564"/>
      <c r="I387" s="564"/>
      <c r="J387" s="506">
        <f t="shared" si="22"/>
        <v>834065</v>
      </c>
      <c r="K387" s="565"/>
      <c r="L387" s="495"/>
      <c r="M387" s="481" t="s">
        <v>42</v>
      </c>
      <c r="N387" s="482"/>
      <c r="O387" s="482"/>
      <c r="P387" s="461">
        <v>1</v>
      </c>
      <c r="Q387" s="462"/>
      <c r="R387" s="566"/>
      <c r="S387" s="566"/>
      <c r="T387" s="566"/>
      <c r="U387" s="566"/>
      <c r="V387" s="566"/>
      <c r="W387" s="566"/>
      <c r="X387" s="566"/>
      <c r="Y387" s="566"/>
      <c r="Z387" s="566"/>
      <c r="AA387" s="566"/>
      <c r="AB387" s="566"/>
      <c r="AC387" s="566"/>
      <c r="AD387" s="566"/>
      <c r="AE387" s="566"/>
      <c r="AF387" s="566"/>
      <c r="AG387" s="566"/>
      <c r="AH387" s="566"/>
      <c r="AI387" s="566"/>
      <c r="AJ387" s="566"/>
      <c r="AK387" s="566"/>
      <c r="AL387" s="566"/>
      <c r="AM387" s="566"/>
      <c r="AN387" s="566"/>
      <c r="AO387" s="566"/>
      <c r="AP387" s="566"/>
      <c r="AQ387" s="566"/>
      <c r="AR387" s="566"/>
      <c r="AS387" s="566"/>
      <c r="AT387" s="566"/>
      <c r="AU387" s="566"/>
      <c r="AV387" s="566"/>
      <c r="AW387" s="566"/>
      <c r="AX387" s="566"/>
      <c r="AY387" s="566"/>
      <c r="AZ387" s="566"/>
      <c r="BA387" s="566"/>
      <c r="BB387" s="566"/>
      <c r="BC387" s="566"/>
      <c r="BD387" s="566"/>
      <c r="BE387" s="566"/>
      <c r="BF387" s="566"/>
      <c r="BG387" s="566"/>
      <c r="BH387" s="566"/>
      <c r="BI387" s="566"/>
      <c r="BJ387" s="566"/>
      <c r="BK387" s="566"/>
      <c r="BL387" s="566"/>
      <c r="BM387" s="566"/>
      <c r="BN387" s="566"/>
      <c r="BO387" s="566"/>
      <c r="BP387" s="566"/>
      <c r="BQ387" s="566"/>
      <c r="BR387" s="566"/>
      <c r="BS387" s="566"/>
    </row>
    <row r="388" spans="1:71" s="456" customFormat="1" ht="63">
      <c r="A388" s="562" t="s">
        <v>573</v>
      </c>
      <c r="B388" s="1274"/>
      <c r="C388" s="1274"/>
      <c r="D388" s="563"/>
      <c r="E388" s="564">
        <v>825440</v>
      </c>
      <c r="F388" s="564"/>
      <c r="G388" s="564"/>
      <c r="H388" s="564"/>
      <c r="I388" s="564"/>
      <c r="J388" s="506">
        <f t="shared" si="22"/>
        <v>825440</v>
      </c>
      <c r="K388" s="495"/>
      <c r="L388" s="495"/>
      <c r="M388" s="481" t="s">
        <v>42</v>
      </c>
      <c r="N388" s="482"/>
      <c r="O388" s="482"/>
      <c r="P388" s="461">
        <v>1</v>
      </c>
      <c r="Q388" s="455"/>
      <c r="R388" s="455"/>
      <c r="S388" s="455"/>
      <c r="T388" s="455"/>
      <c r="U388" s="455"/>
      <c r="V388" s="455"/>
      <c r="W388" s="455"/>
      <c r="X388" s="455"/>
      <c r="Y388" s="455"/>
      <c r="Z388" s="455"/>
      <c r="AA388" s="455"/>
      <c r="AB388" s="455"/>
      <c r="AC388" s="455"/>
      <c r="AD388" s="455"/>
      <c r="AE388" s="455"/>
      <c r="AF388" s="455"/>
      <c r="AG388" s="455"/>
      <c r="AH388" s="455"/>
      <c r="AI388" s="455"/>
      <c r="AJ388" s="455"/>
      <c r="AK388" s="455"/>
      <c r="AL388" s="455"/>
      <c r="AM388" s="455"/>
      <c r="AN388" s="455"/>
      <c r="AO388" s="455"/>
      <c r="AP388" s="455"/>
      <c r="AQ388" s="455"/>
      <c r="AR388" s="455"/>
      <c r="AS388" s="455"/>
      <c r="AT388" s="455"/>
      <c r="AU388" s="455"/>
      <c r="AV388" s="455"/>
      <c r="AW388" s="455"/>
      <c r="AX388" s="455"/>
      <c r="AY388" s="455"/>
      <c r="AZ388" s="455"/>
      <c r="BA388" s="455"/>
      <c r="BB388" s="455"/>
      <c r="BC388" s="455"/>
      <c r="BD388" s="455"/>
      <c r="BE388" s="455"/>
      <c r="BF388" s="455"/>
      <c r="BG388" s="455"/>
      <c r="BH388" s="455"/>
      <c r="BI388" s="455"/>
      <c r="BJ388" s="455"/>
      <c r="BK388" s="455"/>
      <c r="BL388" s="455"/>
      <c r="BM388" s="455"/>
      <c r="BN388" s="455"/>
      <c r="BO388" s="455"/>
      <c r="BP388" s="455"/>
      <c r="BQ388" s="455"/>
      <c r="BR388" s="455"/>
      <c r="BS388" s="455"/>
    </row>
    <row r="389" spans="1:71" s="456" customFormat="1" ht="42" customHeight="1">
      <c r="A389" s="562" t="s">
        <v>574</v>
      </c>
      <c r="B389" s="1274"/>
      <c r="C389" s="1274"/>
      <c r="D389" s="563"/>
      <c r="E389" s="564">
        <v>205800</v>
      </c>
      <c r="F389" s="564"/>
      <c r="G389" s="564"/>
      <c r="H389" s="564"/>
      <c r="I389" s="564"/>
      <c r="J389" s="506">
        <f t="shared" si="22"/>
        <v>205800</v>
      </c>
      <c r="K389" s="495"/>
      <c r="L389" s="495"/>
      <c r="M389" s="481" t="s">
        <v>55</v>
      </c>
      <c r="N389" s="482"/>
      <c r="O389" s="482"/>
      <c r="P389" s="461">
        <v>1</v>
      </c>
      <c r="Q389" s="462"/>
      <c r="R389" s="455"/>
      <c r="S389" s="455"/>
      <c r="T389" s="455"/>
      <c r="U389" s="455"/>
      <c r="V389" s="455"/>
      <c r="W389" s="455"/>
      <c r="X389" s="455"/>
      <c r="Y389" s="455"/>
      <c r="Z389" s="455"/>
      <c r="AA389" s="455"/>
      <c r="AB389" s="455"/>
      <c r="AC389" s="455"/>
      <c r="AD389" s="455"/>
      <c r="AE389" s="455"/>
      <c r="AF389" s="455"/>
      <c r="AG389" s="455"/>
      <c r="AH389" s="455"/>
      <c r="AI389" s="455"/>
      <c r="AJ389" s="455"/>
      <c r="AK389" s="455"/>
      <c r="AL389" s="455"/>
      <c r="AM389" s="455"/>
      <c r="AN389" s="455"/>
      <c r="AO389" s="455"/>
      <c r="AP389" s="455"/>
      <c r="AQ389" s="455"/>
      <c r="AR389" s="455"/>
      <c r="AS389" s="455"/>
      <c r="AT389" s="455"/>
      <c r="AU389" s="455"/>
      <c r="AV389" s="455"/>
      <c r="AW389" s="455"/>
      <c r="AX389" s="455"/>
      <c r="AY389" s="455"/>
      <c r="AZ389" s="455"/>
      <c r="BA389" s="455"/>
      <c r="BB389" s="455"/>
      <c r="BC389" s="455"/>
      <c r="BD389" s="455"/>
      <c r="BE389" s="455"/>
      <c r="BF389" s="455"/>
      <c r="BG389" s="455"/>
      <c r="BH389" s="455"/>
      <c r="BI389" s="455"/>
      <c r="BJ389" s="455"/>
      <c r="BK389" s="455"/>
      <c r="BL389" s="455"/>
      <c r="BM389" s="455"/>
      <c r="BN389" s="455"/>
      <c r="BO389" s="455"/>
      <c r="BP389" s="455"/>
      <c r="BQ389" s="455"/>
      <c r="BR389" s="455"/>
      <c r="BS389" s="455"/>
    </row>
    <row r="390" spans="1:71" s="456" customFormat="1" ht="42">
      <c r="A390" s="562" t="s">
        <v>575</v>
      </c>
      <c r="B390" s="1274"/>
      <c r="C390" s="1274"/>
      <c r="D390" s="563"/>
      <c r="E390" s="564">
        <v>265555</v>
      </c>
      <c r="F390" s="564"/>
      <c r="G390" s="564"/>
      <c r="H390" s="564"/>
      <c r="I390" s="564"/>
      <c r="J390" s="506">
        <f t="shared" si="22"/>
        <v>265555</v>
      </c>
      <c r="K390" s="495"/>
      <c r="L390" s="495"/>
      <c r="M390" s="481" t="s">
        <v>42</v>
      </c>
      <c r="N390" s="482"/>
      <c r="O390" s="482"/>
      <c r="P390" s="461">
        <v>1</v>
      </c>
      <c r="Q390" s="455"/>
      <c r="R390" s="455"/>
      <c r="S390" s="455"/>
      <c r="T390" s="455"/>
      <c r="U390" s="455"/>
      <c r="V390" s="455"/>
      <c r="W390" s="455"/>
      <c r="X390" s="455"/>
      <c r="Y390" s="455"/>
      <c r="Z390" s="455"/>
      <c r="AA390" s="455"/>
      <c r="AB390" s="455"/>
      <c r="AC390" s="455"/>
      <c r="AD390" s="455"/>
      <c r="AE390" s="455"/>
      <c r="AF390" s="455"/>
      <c r="AG390" s="455"/>
      <c r="AH390" s="455"/>
      <c r="AI390" s="455"/>
      <c r="AJ390" s="455"/>
      <c r="AK390" s="455"/>
      <c r="AL390" s="455"/>
      <c r="AM390" s="455"/>
      <c r="AN390" s="455"/>
      <c r="AO390" s="455"/>
      <c r="AP390" s="455"/>
      <c r="AQ390" s="455"/>
      <c r="AR390" s="455"/>
      <c r="AS390" s="455"/>
      <c r="AT390" s="455"/>
      <c r="AU390" s="455"/>
      <c r="AV390" s="455"/>
      <c r="AW390" s="455"/>
      <c r="AX390" s="455"/>
      <c r="AY390" s="455"/>
      <c r="AZ390" s="455"/>
      <c r="BA390" s="455"/>
      <c r="BB390" s="455"/>
      <c r="BC390" s="455"/>
      <c r="BD390" s="455"/>
      <c r="BE390" s="455"/>
      <c r="BF390" s="455"/>
      <c r="BG390" s="455"/>
      <c r="BH390" s="455"/>
      <c r="BI390" s="455"/>
      <c r="BJ390" s="455"/>
      <c r="BK390" s="455"/>
      <c r="BL390" s="455"/>
      <c r="BM390" s="455"/>
      <c r="BN390" s="455"/>
      <c r="BO390" s="455"/>
      <c r="BP390" s="455"/>
      <c r="BQ390" s="455"/>
      <c r="BR390" s="455"/>
      <c r="BS390" s="455"/>
    </row>
    <row r="391" spans="1:71" s="456" customFormat="1" ht="63">
      <c r="A391" s="568" t="s">
        <v>576</v>
      </c>
      <c r="B391" s="1274"/>
      <c r="C391" s="1274"/>
      <c r="D391" s="569"/>
      <c r="E391" s="570"/>
      <c r="F391" s="570"/>
      <c r="G391" s="570"/>
      <c r="H391" s="570">
        <v>968000</v>
      </c>
      <c r="I391" s="570"/>
      <c r="J391" s="495">
        <f>H391</f>
        <v>968000</v>
      </c>
      <c r="K391" s="495"/>
      <c r="L391" s="495"/>
      <c r="M391" s="481" t="s">
        <v>54</v>
      </c>
      <c r="N391" s="482"/>
      <c r="O391" s="482"/>
      <c r="P391" s="461">
        <v>1</v>
      </c>
      <c r="Q391" s="462"/>
      <c r="R391" s="455"/>
      <c r="S391" s="455"/>
      <c r="T391" s="455"/>
      <c r="U391" s="455"/>
      <c r="V391" s="455"/>
      <c r="W391" s="455"/>
      <c r="X391" s="455"/>
      <c r="Y391" s="455"/>
      <c r="Z391" s="455"/>
      <c r="AA391" s="455"/>
      <c r="AB391" s="455"/>
      <c r="AC391" s="455"/>
      <c r="AD391" s="455"/>
      <c r="AE391" s="455"/>
      <c r="AF391" s="455"/>
      <c r="AG391" s="455"/>
      <c r="AH391" s="455"/>
      <c r="AI391" s="455"/>
      <c r="AJ391" s="455"/>
      <c r="AK391" s="455"/>
      <c r="AL391" s="455"/>
      <c r="AM391" s="455"/>
      <c r="AN391" s="455"/>
      <c r="AO391" s="455"/>
      <c r="AP391" s="455"/>
      <c r="AQ391" s="455"/>
      <c r="AR391" s="455"/>
      <c r="AS391" s="455"/>
      <c r="AT391" s="455"/>
      <c r="AU391" s="455"/>
      <c r="AV391" s="455"/>
      <c r="AW391" s="455"/>
      <c r="AX391" s="455"/>
      <c r="AY391" s="455"/>
      <c r="AZ391" s="455"/>
      <c r="BA391" s="455"/>
      <c r="BB391" s="455"/>
      <c r="BC391" s="455"/>
      <c r="BD391" s="455"/>
      <c r="BE391" s="455"/>
      <c r="BF391" s="455"/>
      <c r="BG391" s="455"/>
      <c r="BH391" s="455"/>
      <c r="BI391" s="455"/>
      <c r="BJ391" s="455"/>
      <c r="BK391" s="455"/>
      <c r="BL391" s="455"/>
      <c r="BM391" s="455"/>
      <c r="BN391" s="455"/>
      <c r="BO391" s="455"/>
      <c r="BP391" s="455"/>
      <c r="BQ391" s="455"/>
      <c r="BR391" s="455"/>
      <c r="BS391" s="455"/>
    </row>
    <row r="392" spans="1:71" s="456" customFormat="1" ht="43.5" customHeight="1">
      <c r="A392" s="562" t="s">
        <v>577</v>
      </c>
      <c r="B392" s="1274"/>
      <c r="C392" s="1274"/>
      <c r="D392" s="563"/>
      <c r="E392" s="564"/>
      <c r="F392" s="564"/>
      <c r="G392" s="564"/>
      <c r="H392" s="564">
        <f>423875-130</f>
        <v>423745</v>
      </c>
      <c r="I392" s="564"/>
      <c r="J392" s="495">
        <f>H392</f>
        <v>423745</v>
      </c>
      <c r="K392" s="495"/>
      <c r="L392" s="495"/>
      <c r="M392" s="481" t="s">
        <v>54</v>
      </c>
      <c r="N392" s="482"/>
      <c r="O392" s="482"/>
      <c r="P392" s="461">
        <v>1</v>
      </c>
      <c r="Q392" s="455"/>
      <c r="R392" s="455"/>
      <c r="S392" s="455"/>
      <c r="T392" s="455"/>
      <c r="U392" s="455"/>
      <c r="V392" s="455"/>
      <c r="W392" s="455"/>
      <c r="X392" s="455"/>
      <c r="Y392" s="455"/>
      <c r="Z392" s="455"/>
      <c r="AA392" s="455"/>
      <c r="AB392" s="455"/>
      <c r="AC392" s="455"/>
      <c r="AD392" s="455"/>
      <c r="AE392" s="455"/>
      <c r="AF392" s="455"/>
      <c r="AG392" s="455"/>
      <c r="AH392" s="455"/>
      <c r="AI392" s="455"/>
      <c r="AJ392" s="455"/>
      <c r="AK392" s="455"/>
      <c r="AL392" s="455"/>
      <c r="AM392" s="455"/>
      <c r="AN392" s="455"/>
      <c r="AO392" s="455"/>
      <c r="AP392" s="455"/>
      <c r="AQ392" s="455"/>
      <c r="AR392" s="455"/>
      <c r="AS392" s="455"/>
      <c r="AT392" s="455"/>
      <c r="AU392" s="455"/>
      <c r="AV392" s="455"/>
      <c r="AW392" s="455"/>
      <c r="AX392" s="455"/>
      <c r="AY392" s="455"/>
      <c r="AZ392" s="455"/>
      <c r="BA392" s="455"/>
      <c r="BB392" s="455"/>
      <c r="BC392" s="455"/>
      <c r="BD392" s="455"/>
      <c r="BE392" s="455"/>
      <c r="BF392" s="455"/>
      <c r="BG392" s="455"/>
      <c r="BH392" s="455"/>
      <c r="BI392" s="455"/>
      <c r="BJ392" s="455"/>
      <c r="BK392" s="455"/>
      <c r="BL392" s="455"/>
      <c r="BM392" s="455"/>
      <c r="BN392" s="455"/>
      <c r="BO392" s="455"/>
      <c r="BP392" s="455"/>
      <c r="BQ392" s="455"/>
      <c r="BR392" s="455"/>
      <c r="BS392" s="455"/>
    </row>
    <row r="393" spans="1:17" s="456" customFormat="1" ht="84">
      <c r="A393" s="562" t="s">
        <v>578</v>
      </c>
      <c r="B393" s="571"/>
      <c r="C393" s="532"/>
      <c r="D393" s="491">
        <f>SUM(E393:H393)</f>
        <v>4000000</v>
      </c>
      <c r="E393" s="491">
        <v>4000000</v>
      </c>
      <c r="F393" s="491"/>
      <c r="G393" s="491"/>
      <c r="H393" s="491"/>
      <c r="I393" s="491">
        <f>D393</f>
        <v>4000000</v>
      </c>
      <c r="J393" s="491">
        <v>4000000</v>
      </c>
      <c r="K393" s="491"/>
      <c r="L393" s="572"/>
      <c r="M393" s="513"/>
      <c r="N393" s="493"/>
      <c r="O393" s="573"/>
      <c r="P393" s="461">
        <v>1</v>
      </c>
      <c r="Q393" s="462"/>
    </row>
    <row r="394" spans="1:17" s="456" customFormat="1" ht="84">
      <c r="A394" s="554" t="s">
        <v>579</v>
      </c>
      <c r="B394" s="562" t="s">
        <v>580</v>
      </c>
      <c r="C394" s="562" t="s">
        <v>581</v>
      </c>
      <c r="D394" s="495"/>
      <c r="E394" s="495"/>
      <c r="F394" s="495"/>
      <c r="G394" s="495"/>
      <c r="H394" s="495"/>
      <c r="I394" s="495"/>
      <c r="J394" s="495"/>
      <c r="K394" s="495"/>
      <c r="L394" s="214"/>
      <c r="M394" s="481" t="s">
        <v>426</v>
      </c>
      <c r="N394" s="482"/>
      <c r="O394" s="181"/>
      <c r="P394" s="461">
        <v>1</v>
      </c>
      <c r="Q394" s="455"/>
    </row>
    <row r="395" spans="1:17" s="456" customFormat="1" ht="84">
      <c r="A395" s="562" t="s">
        <v>582</v>
      </c>
      <c r="B395" s="562" t="s">
        <v>583</v>
      </c>
      <c r="C395" s="562" t="s">
        <v>584</v>
      </c>
      <c r="D395" s="495"/>
      <c r="E395" s="495"/>
      <c r="F395" s="495"/>
      <c r="G395" s="495"/>
      <c r="H395" s="495"/>
      <c r="I395" s="495"/>
      <c r="J395" s="495"/>
      <c r="K395" s="495"/>
      <c r="L395" s="214"/>
      <c r="M395" s="481" t="s">
        <v>426</v>
      </c>
      <c r="N395" s="482"/>
      <c r="O395" s="181"/>
      <c r="P395" s="461">
        <v>1</v>
      </c>
      <c r="Q395" s="455"/>
    </row>
    <row r="396" spans="1:17" s="456" customFormat="1" ht="42">
      <c r="A396" s="562" t="s">
        <v>585</v>
      </c>
      <c r="B396" s="562" t="s">
        <v>586</v>
      </c>
      <c r="C396" s="562" t="s">
        <v>587</v>
      </c>
      <c r="D396" s="495"/>
      <c r="E396" s="495"/>
      <c r="F396" s="495"/>
      <c r="G396" s="495"/>
      <c r="H396" s="495"/>
      <c r="I396" s="495"/>
      <c r="J396" s="495"/>
      <c r="K396" s="495"/>
      <c r="L396" s="214"/>
      <c r="M396" s="481" t="s">
        <v>440</v>
      </c>
      <c r="N396" s="482"/>
      <c r="O396" s="181"/>
      <c r="P396" s="461">
        <v>1</v>
      </c>
      <c r="Q396" s="462"/>
    </row>
    <row r="397" spans="1:17" s="456" customFormat="1" ht="84">
      <c r="A397" s="554" t="s">
        <v>588</v>
      </c>
      <c r="B397" s="562" t="s">
        <v>589</v>
      </c>
      <c r="C397" s="562" t="s">
        <v>590</v>
      </c>
      <c r="D397" s="495"/>
      <c r="E397" s="495"/>
      <c r="F397" s="495"/>
      <c r="G397" s="495"/>
      <c r="H397" s="495"/>
      <c r="I397" s="495"/>
      <c r="J397" s="495"/>
      <c r="K397" s="495"/>
      <c r="L397" s="214"/>
      <c r="M397" s="481" t="s">
        <v>440</v>
      </c>
      <c r="N397" s="482"/>
      <c r="O397" s="181"/>
      <c r="P397" s="461">
        <v>1</v>
      </c>
      <c r="Q397" s="455"/>
    </row>
    <row r="398" spans="1:17" s="456" customFormat="1" ht="63">
      <c r="A398" s="562" t="s">
        <v>591</v>
      </c>
      <c r="B398" s="562" t="s">
        <v>592</v>
      </c>
      <c r="C398" s="482"/>
      <c r="D398" s="495"/>
      <c r="E398" s="495"/>
      <c r="F398" s="495"/>
      <c r="G398" s="495"/>
      <c r="H398" s="495"/>
      <c r="I398" s="495"/>
      <c r="J398" s="495"/>
      <c r="K398" s="495"/>
      <c r="L398" s="214"/>
      <c r="M398" s="481" t="s">
        <v>35</v>
      </c>
      <c r="N398" s="482"/>
      <c r="O398" s="181"/>
      <c r="P398" s="461">
        <v>1</v>
      </c>
      <c r="Q398" s="462"/>
    </row>
    <row r="399" spans="1:17" s="456" customFormat="1" ht="84">
      <c r="A399" s="562" t="s">
        <v>593</v>
      </c>
      <c r="B399" s="562" t="s">
        <v>594</v>
      </c>
      <c r="C399" s="482"/>
      <c r="D399" s="495"/>
      <c r="E399" s="495"/>
      <c r="F399" s="495"/>
      <c r="G399" s="495"/>
      <c r="H399" s="495"/>
      <c r="I399" s="495"/>
      <c r="J399" s="495"/>
      <c r="K399" s="495"/>
      <c r="L399" s="214"/>
      <c r="M399" s="481" t="s">
        <v>435</v>
      </c>
      <c r="N399" s="482"/>
      <c r="O399" s="181"/>
      <c r="P399" s="461">
        <v>1</v>
      </c>
      <c r="Q399" s="455"/>
    </row>
    <row r="400" spans="1:17" s="456" customFormat="1" ht="23.25">
      <c r="A400" s="484" t="s">
        <v>595</v>
      </c>
      <c r="B400" s="482"/>
      <c r="C400" s="222"/>
      <c r="D400" s="495"/>
      <c r="E400" s="495"/>
      <c r="F400" s="495"/>
      <c r="G400" s="495"/>
      <c r="H400" s="495"/>
      <c r="I400" s="495"/>
      <c r="J400" s="495"/>
      <c r="K400" s="495"/>
      <c r="L400" s="214"/>
      <c r="M400" s="481" t="s">
        <v>435</v>
      </c>
      <c r="N400" s="482"/>
      <c r="O400" s="181"/>
      <c r="P400" s="461">
        <v>1</v>
      </c>
      <c r="Q400" s="455"/>
    </row>
    <row r="401" spans="1:17" s="456" customFormat="1" ht="23.25">
      <c r="A401" s="562" t="s">
        <v>596</v>
      </c>
      <c r="B401" s="482"/>
      <c r="C401" s="482"/>
      <c r="D401" s="495"/>
      <c r="E401" s="495"/>
      <c r="F401" s="495"/>
      <c r="G401" s="495"/>
      <c r="H401" s="495"/>
      <c r="I401" s="495"/>
      <c r="J401" s="495"/>
      <c r="K401" s="495"/>
      <c r="L401" s="214"/>
      <c r="M401" s="481" t="s">
        <v>597</v>
      </c>
      <c r="N401" s="482"/>
      <c r="O401" s="181"/>
      <c r="P401" s="461">
        <v>1</v>
      </c>
      <c r="Q401" s="462"/>
    </row>
    <row r="402" spans="1:71" s="456" customFormat="1" ht="42">
      <c r="A402" s="562" t="s">
        <v>598</v>
      </c>
      <c r="B402" s="602"/>
      <c r="C402" s="532"/>
      <c r="D402" s="491">
        <f>D404+D405+D406+D407+D408</f>
        <v>2000000</v>
      </c>
      <c r="E402" s="491">
        <f>E404+E405+E406+E407+E408</f>
        <v>2000000</v>
      </c>
      <c r="F402" s="491"/>
      <c r="G402" s="491"/>
      <c r="H402" s="491"/>
      <c r="I402" s="491">
        <f>D402</f>
        <v>2000000</v>
      </c>
      <c r="J402" s="491">
        <f>J404+J405+J406+J407+J408</f>
        <v>2000000</v>
      </c>
      <c r="K402" s="491"/>
      <c r="L402" s="574"/>
      <c r="M402" s="513"/>
      <c r="N402" s="493"/>
      <c r="O402" s="573"/>
      <c r="P402" s="461">
        <v>1</v>
      </c>
      <c r="Q402" s="462"/>
      <c r="R402" s="455"/>
      <c r="S402" s="455"/>
      <c r="T402" s="455"/>
      <c r="U402" s="455"/>
      <c r="V402" s="455"/>
      <c r="W402" s="455"/>
      <c r="X402" s="455"/>
      <c r="Y402" s="455"/>
      <c r="Z402" s="455"/>
      <c r="AA402" s="455"/>
      <c r="AB402" s="455"/>
      <c r="AC402" s="455"/>
      <c r="AD402" s="455"/>
      <c r="AE402" s="455"/>
      <c r="AF402" s="455"/>
      <c r="AG402" s="455"/>
      <c r="AH402" s="455"/>
      <c r="AI402" s="455"/>
      <c r="AJ402" s="455"/>
      <c r="AK402" s="455"/>
      <c r="AL402" s="455"/>
      <c r="AM402" s="455"/>
      <c r="AN402" s="455"/>
      <c r="AO402" s="455"/>
      <c r="AP402" s="455"/>
      <c r="AQ402" s="455"/>
      <c r="AR402" s="455"/>
      <c r="AS402" s="455"/>
      <c r="AT402" s="455"/>
      <c r="AU402" s="455"/>
      <c r="AV402" s="455"/>
      <c r="AW402" s="455"/>
      <c r="AX402" s="455"/>
      <c r="AY402" s="455"/>
      <c r="AZ402" s="455"/>
      <c r="BA402" s="455"/>
      <c r="BB402" s="455"/>
      <c r="BC402" s="455"/>
      <c r="BD402" s="455"/>
      <c r="BE402" s="455"/>
      <c r="BF402" s="455"/>
      <c r="BG402" s="455"/>
      <c r="BH402" s="455"/>
      <c r="BI402" s="455"/>
      <c r="BJ402" s="455"/>
      <c r="BK402" s="455"/>
      <c r="BL402" s="455"/>
      <c r="BM402" s="455"/>
      <c r="BN402" s="455"/>
      <c r="BO402" s="455"/>
      <c r="BP402" s="455"/>
      <c r="BQ402" s="455"/>
      <c r="BR402" s="455"/>
      <c r="BS402" s="455"/>
    </row>
    <row r="403" spans="1:71" s="456" customFormat="1" ht="42">
      <c r="A403" s="562" t="s">
        <v>599</v>
      </c>
      <c r="B403" s="562" t="s">
        <v>600</v>
      </c>
      <c r="C403" s="484" t="s">
        <v>601</v>
      </c>
      <c r="D403" s="506">
        <f>SUM(E403:H403)</f>
        <v>945000</v>
      </c>
      <c r="E403" s="506">
        <f>E404+E405+E406+E407</f>
        <v>945000</v>
      </c>
      <c r="F403" s="506">
        <f>F404+F405+F406+F407</f>
        <v>0</v>
      </c>
      <c r="G403" s="506">
        <f>G404+G405+G406+G407</f>
        <v>0</v>
      </c>
      <c r="H403" s="506">
        <f>H404+H405+H406+H407</f>
        <v>0</v>
      </c>
      <c r="I403" s="506">
        <f>SUM(J403:L403)</f>
        <v>945000</v>
      </c>
      <c r="J403" s="506">
        <f>J404+J405+J406+J407</f>
        <v>945000</v>
      </c>
      <c r="K403" s="506">
        <f>K404+K405+K406+K407</f>
        <v>0</v>
      </c>
      <c r="L403" s="506">
        <f>L404+L405+L406+L407</f>
        <v>0</v>
      </c>
      <c r="M403" s="481" t="s">
        <v>517</v>
      </c>
      <c r="N403" s="482"/>
      <c r="O403" s="181"/>
      <c r="P403" s="461">
        <v>1</v>
      </c>
      <c r="Q403" s="455"/>
      <c r="R403" s="455"/>
      <c r="S403" s="455"/>
      <c r="T403" s="455"/>
      <c r="U403" s="455"/>
      <c r="V403" s="455"/>
      <c r="W403" s="455"/>
      <c r="X403" s="455"/>
      <c r="Y403" s="455"/>
      <c r="Z403" s="455"/>
      <c r="AA403" s="455"/>
      <c r="AB403" s="455"/>
      <c r="AC403" s="455"/>
      <c r="AD403" s="455"/>
      <c r="AE403" s="455"/>
      <c r="AF403" s="455"/>
      <c r="AG403" s="455"/>
      <c r="AH403" s="455"/>
      <c r="AI403" s="455"/>
      <c r="AJ403" s="455"/>
      <c r="AK403" s="455"/>
      <c r="AL403" s="455"/>
      <c r="AM403" s="455"/>
      <c r="AN403" s="455"/>
      <c r="AO403" s="455"/>
      <c r="AP403" s="455"/>
      <c r="AQ403" s="455"/>
      <c r="AR403" s="455"/>
      <c r="AS403" s="455"/>
      <c r="AT403" s="455"/>
      <c r="AU403" s="455"/>
      <c r="AV403" s="455"/>
      <c r="AW403" s="455"/>
      <c r="AX403" s="455"/>
      <c r="AY403" s="455"/>
      <c r="AZ403" s="455"/>
      <c r="BA403" s="455"/>
      <c r="BB403" s="455"/>
      <c r="BC403" s="455"/>
      <c r="BD403" s="455"/>
      <c r="BE403" s="455"/>
      <c r="BF403" s="455"/>
      <c r="BG403" s="455"/>
      <c r="BH403" s="455"/>
      <c r="BI403" s="455"/>
      <c r="BJ403" s="455"/>
      <c r="BK403" s="455"/>
      <c r="BL403" s="455"/>
      <c r="BM403" s="455"/>
      <c r="BN403" s="455"/>
      <c r="BO403" s="455"/>
      <c r="BP403" s="455"/>
      <c r="BQ403" s="455"/>
      <c r="BR403" s="455"/>
      <c r="BS403" s="455"/>
    </row>
    <row r="404" spans="1:71" s="456" customFormat="1" ht="42">
      <c r="A404" s="562" t="s">
        <v>602</v>
      </c>
      <c r="B404" s="562" t="s">
        <v>603</v>
      </c>
      <c r="C404" s="562" t="s">
        <v>604</v>
      </c>
      <c r="D404" s="505">
        <v>240000</v>
      </c>
      <c r="E404" s="505">
        <f>SUM(D404)</f>
        <v>240000</v>
      </c>
      <c r="F404" s="505"/>
      <c r="G404" s="505"/>
      <c r="H404" s="505"/>
      <c r="I404" s="505">
        <f>SUM(E404:H404)</f>
        <v>240000</v>
      </c>
      <c r="J404" s="505">
        <f>SUM(I404)</f>
        <v>240000</v>
      </c>
      <c r="K404" s="505"/>
      <c r="L404" s="482"/>
      <c r="M404" s="575"/>
      <c r="N404" s="482"/>
      <c r="O404" s="181"/>
      <c r="P404" s="461">
        <v>1</v>
      </c>
      <c r="Q404" s="455"/>
      <c r="R404" s="455"/>
      <c r="S404" s="455"/>
      <c r="T404" s="455"/>
      <c r="U404" s="455"/>
      <c r="V404" s="455"/>
      <c r="W404" s="455"/>
      <c r="X404" s="455"/>
      <c r="Y404" s="455"/>
      <c r="Z404" s="455"/>
      <c r="AA404" s="455"/>
      <c r="AB404" s="455"/>
      <c r="AC404" s="455"/>
      <c r="AD404" s="455"/>
      <c r="AE404" s="455"/>
      <c r="AF404" s="455"/>
      <c r="AG404" s="455"/>
      <c r="AH404" s="455"/>
      <c r="AI404" s="455"/>
      <c r="AJ404" s="455"/>
      <c r="AK404" s="455"/>
      <c r="AL404" s="455"/>
      <c r="AM404" s="455"/>
      <c r="AN404" s="455"/>
      <c r="AO404" s="455"/>
      <c r="AP404" s="455"/>
      <c r="AQ404" s="455"/>
      <c r="AR404" s="455"/>
      <c r="AS404" s="455"/>
      <c r="AT404" s="455"/>
      <c r="AU404" s="455"/>
      <c r="AV404" s="455"/>
      <c r="AW404" s="455"/>
      <c r="AX404" s="455"/>
      <c r="AY404" s="455"/>
      <c r="AZ404" s="455"/>
      <c r="BA404" s="455"/>
      <c r="BB404" s="455"/>
      <c r="BC404" s="455"/>
      <c r="BD404" s="455"/>
      <c r="BE404" s="455"/>
      <c r="BF404" s="455"/>
      <c r="BG404" s="455"/>
      <c r="BH404" s="455"/>
      <c r="BI404" s="455"/>
      <c r="BJ404" s="455"/>
      <c r="BK404" s="455"/>
      <c r="BL404" s="455"/>
      <c r="BM404" s="455"/>
      <c r="BN404" s="455"/>
      <c r="BO404" s="455"/>
      <c r="BP404" s="455"/>
      <c r="BQ404" s="455"/>
      <c r="BR404" s="455"/>
      <c r="BS404" s="455"/>
    </row>
    <row r="405" spans="1:71" s="456" customFormat="1" ht="63">
      <c r="A405" s="562" t="s">
        <v>605</v>
      </c>
      <c r="B405" s="562" t="s">
        <v>606</v>
      </c>
      <c r="C405" s="222"/>
      <c r="D405" s="505">
        <v>200000</v>
      </c>
      <c r="E405" s="505">
        <f>SUM(D405)</f>
        <v>200000</v>
      </c>
      <c r="F405" s="505"/>
      <c r="G405" s="505"/>
      <c r="H405" s="505"/>
      <c r="I405" s="505">
        <f>SUM(E405:H405)</f>
        <v>200000</v>
      </c>
      <c r="J405" s="505">
        <f>SUM(I405)</f>
        <v>200000</v>
      </c>
      <c r="K405" s="505"/>
      <c r="L405" s="482"/>
      <c r="M405" s="575"/>
      <c r="N405" s="482"/>
      <c r="O405" s="181"/>
      <c r="P405" s="461">
        <v>1</v>
      </c>
      <c r="Q405" s="455"/>
      <c r="R405" s="455"/>
      <c r="S405" s="455"/>
      <c r="T405" s="455"/>
      <c r="U405" s="455"/>
      <c r="V405" s="455"/>
      <c r="W405" s="455"/>
      <c r="X405" s="455"/>
      <c r="Y405" s="455"/>
      <c r="Z405" s="455"/>
      <c r="AA405" s="455"/>
      <c r="AB405" s="455"/>
      <c r="AC405" s="455"/>
      <c r="AD405" s="455"/>
      <c r="AE405" s="455"/>
      <c r="AF405" s="455"/>
      <c r="AG405" s="455"/>
      <c r="AH405" s="455"/>
      <c r="AI405" s="455"/>
      <c r="AJ405" s="455"/>
      <c r="AK405" s="455"/>
      <c r="AL405" s="455"/>
      <c r="AM405" s="455"/>
      <c r="AN405" s="455"/>
      <c r="AO405" s="455"/>
      <c r="AP405" s="455"/>
      <c r="AQ405" s="455"/>
      <c r="AR405" s="455"/>
      <c r="AS405" s="455"/>
      <c r="AT405" s="455"/>
      <c r="AU405" s="455"/>
      <c r="AV405" s="455"/>
      <c r="AW405" s="455"/>
      <c r="AX405" s="455"/>
      <c r="AY405" s="455"/>
      <c r="AZ405" s="455"/>
      <c r="BA405" s="455"/>
      <c r="BB405" s="455"/>
      <c r="BC405" s="455"/>
      <c r="BD405" s="455"/>
      <c r="BE405" s="455"/>
      <c r="BF405" s="455"/>
      <c r="BG405" s="455"/>
      <c r="BH405" s="455"/>
      <c r="BI405" s="455"/>
      <c r="BJ405" s="455"/>
      <c r="BK405" s="455"/>
      <c r="BL405" s="455"/>
      <c r="BM405" s="455"/>
      <c r="BN405" s="455"/>
      <c r="BO405" s="455"/>
      <c r="BP405" s="455"/>
      <c r="BQ405" s="455"/>
      <c r="BR405" s="455"/>
      <c r="BS405" s="455"/>
    </row>
    <row r="406" spans="1:71" s="456" customFormat="1" ht="63">
      <c r="A406" s="562" t="s">
        <v>607</v>
      </c>
      <c r="B406" s="562" t="s">
        <v>608</v>
      </c>
      <c r="C406" s="482"/>
      <c r="D406" s="505">
        <v>338500</v>
      </c>
      <c r="E406" s="505">
        <f>SUM(D406)</f>
        <v>338500</v>
      </c>
      <c r="F406" s="505"/>
      <c r="G406" s="505"/>
      <c r="H406" s="505"/>
      <c r="I406" s="505">
        <f>SUM(E406:H406)</f>
        <v>338500</v>
      </c>
      <c r="J406" s="505">
        <f>SUM(I406)</f>
        <v>338500</v>
      </c>
      <c r="K406" s="505"/>
      <c r="L406" s="214"/>
      <c r="M406" s="481"/>
      <c r="N406" s="482"/>
      <c r="O406" s="482"/>
      <c r="P406" s="461">
        <v>1</v>
      </c>
      <c r="Q406" s="455"/>
      <c r="R406" s="455"/>
      <c r="S406" s="455"/>
      <c r="T406" s="455"/>
      <c r="U406" s="455"/>
      <c r="V406" s="455"/>
      <c r="W406" s="455"/>
      <c r="X406" s="455"/>
      <c r="Y406" s="455"/>
      <c r="Z406" s="455"/>
      <c r="AA406" s="455"/>
      <c r="AB406" s="455"/>
      <c r="AC406" s="455"/>
      <c r="AD406" s="455"/>
      <c r="AE406" s="455"/>
      <c r="AF406" s="455"/>
      <c r="AG406" s="455"/>
      <c r="AH406" s="455"/>
      <c r="AI406" s="455"/>
      <c r="AJ406" s="455"/>
      <c r="AK406" s="455"/>
      <c r="AL406" s="455"/>
      <c r="AM406" s="455"/>
      <c r="AN406" s="455"/>
      <c r="AO406" s="455"/>
      <c r="AP406" s="455"/>
      <c r="AQ406" s="455"/>
      <c r="AR406" s="455"/>
      <c r="AS406" s="455"/>
      <c r="AT406" s="455"/>
      <c r="AU406" s="455"/>
      <c r="AV406" s="455"/>
      <c r="AW406" s="455"/>
      <c r="AX406" s="455"/>
      <c r="AY406" s="455"/>
      <c r="AZ406" s="455"/>
      <c r="BA406" s="455"/>
      <c r="BB406" s="455"/>
      <c r="BC406" s="455"/>
      <c r="BD406" s="455"/>
      <c r="BE406" s="455"/>
      <c r="BF406" s="455"/>
      <c r="BG406" s="455"/>
      <c r="BH406" s="455"/>
      <c r="BI406" s="455"/>
      <c r="BJ406" s="455"/>
      <c r="BK406" s="455"/>
      <c r="BL406" s="455"/>
      <c r="BM406" s="455"/>
      <c r="BN406" s="455"/>
      <c r="BO406" s="455"/>
      <c r="BP406" s="455"/>
      <c r="BQ406" s="455"/>
      <c r="BR406" s="455"/>
      <c r="BS406" s="455"/>
    </row>
    <row r="407" spans="1:71" s="567" customFormat="1" ht="42">
      <c r="A407" s="562" t="s">
        <v>609</v>
      </c>
      <c r="B407" s="562" t="s">
        <v>610</v>
      </c>
      <c r="C407" s="482"/>
      <c r="D407" s="505">
        <v>166500</v>
      </c>
      <c r="E407" s="505">
        <f>SUM(D407)</f>
        <v>166500</v>
      </c>
      <c r="F407" s="505"/>
      <c r="G407" s="505"/>
      <c r="H407" s="505"/>
      <c r="I407" s="505">
        <f>SUM(E407:H407)</f>
        <v>166500</v>
      </c>
      <c r="J407" s="505">
        <f>SUM(I407)</f>
        <v>166500</v>
      </c>
      <c r="K407" s="505"/>
      <c r="L407" s="482"/>
      <c r="M407" s="575" t="s">
        <v>611</v>
      </c>
      <c r="N407" s="482"/>
      <c r="O407" s="482"/>
      <c r="P407" s="461">
        <v>1</v>
      </c>
      <c r="Q407" s="455"/>
      <c r="R407" s="566"/>
      <c r="S407" s="566"/>
      <c r="T407" s="566"/>
      <c r="U407" s="566"/>
      <c r="V407" s="566"/>
      <c r="W407" s="566"/>
      <c r="X407" s="566"/>
      <c r="Y407" s="566"/>
      <c r="Z407" s="566"/>
      <c r="AA407" s="566"/>
      <c r="AB407" s="566"/>
      <c r="AC407" s="566"/>
      <c r="AD407" s="566"/>
      <c r="AE407" s="566"/>
      <c r="AF407" s="566"/>
      <c r="AG407" s="566"/>
      <c r="AH407" s="566"/>
      <c r="AI407" s="566"/>
      <c r="AJ407" s="566"/>
      <c r="AK407" s="566"/>
      <c r="AL407" s="566"/>
      <c r="AM407" s="566"/>
      <c r="AN407" s="566"/>
      <c r="AO407" s="566"/>
      <c r="AP407" s="566"/>
      <c r="AQ407" s="566"/>
      <c r="AR407" s="566"/>
      <c r="AS407" s="566"/>
      <c r="AT407" s="566"/>
      <c r="AU407" s="566"/>
      <c r="AV407" s="566"/>
      <c r="AW407" s="566"/>
      <c r="AX407" s="566"/>
      <c r="AY407" s="566"/>
      <c r="AZ407" s="566"/>
      <c r="BA407" s="566"/>
      <c r="BB407" s="566"/>
      <c r="BC407" s="566"/>
      <c r="BD407" s="566"/>
      <c r="BE407" s="566"/>
      <c r="BF407" s="566"/>
      <c r="BG407" s="566"/>
      <c r="BH407" s="566"/>
      <c r="BI407" s="566"/>
      <c r="BJ407" s="566"/>
      <c r="BK407" s="566"/>
      <c r="BL407" s="566"/>
      <c r="BM407" s="566"/>
      <c r="BN407" s="566"/>
      <c r="BO407" s="566"/>
      <c r="BP407" s="566"/>
      <c r="BQ407" s="566"/>
      <c r="BR407" s="566"/>
      <c r="BS407" s="566"/>
    </row>
    <row r="408" spans="1:71" s="567" customFormat="1" ht="42">
      <c r="A408" s="562" t="s">
        <v>612</v>
      </c>
      <c r="B408" s="474"/>
      <c r="C408" s="482"/>
      <c r="D408" s="505">
        <v>1055000</v>
      </c>
      <c r="E408" s="505">
        <f>SUM(D408)</f>
        <v>1055000</v>
      </c>
      <c r="F408" s="505"/>
      <c r="G408" s="505"/>
      <c r="H408" s="505"/>
      <c r="I408" s="505">
        <f>SUM(E408:H408)</f>
        <v>1055000</v>
      </c>
      <c r="J408" s="505">
        <f>SUM(I408)</f>
        <v>1055000</v>
      </c>
      <c r="K408" s="505"/>
      <c r="L408" s="482"/>
      <c r="M408" s="575" t="s">
        <v>611</v>
      </c>
      <c r="N408" s="482"/>
      <c r="O408" s="482"/>
      <c r="P408" s="461">
        <v>1</v>
      </c>
      <c r="Q408" s="462"/>
      <c r="R408" s="566"/>
      <c r="S408" s="566"/>
      <c r="T408" s="566"/>
      <c r="U408" s="566"/>
      <c r="V408" s="566"/>
      <c r="W408" s="566"/>
      <c r="X408" s="566"/>
      <c r="Y408" s="566"/>
      <c r="Z408" s="566"/>
      <c r="AA408" s="566"/>
      <c r="AB408" s="566"/>
      <c r="AC408" s="566"/>
      <c r="AD408" s="566"/>
      <c r="AE408" s="566"/>
      <c r="AF408" s="566"/>
      <c r="AG408" s="566"/>
      <c r="AH408" s="566"/>
      <c r="AI408" s="566"/>
      <c r="AJ408" s="566"/>
      <c r="AK408" s="566"/>
      <c r="AL408" s="566"/>
      <c r="AM408" s="566"/>
      <c r="AN408" s="566"/>
      <c r="AO408" s="566"/>
      <c r="AP408" s="566"/>
      <c r="AQ408" s="566"/>
      <c r="AR408" s="566"/>
      <c r="AS408" s="566"/>
      <c r="AT408" s="566"/>
      <c r="AU408" s="566"/>
      <c r="AV408" s="566"/>
      <c r="AW408" s="566"/>
      <c r="AX408" s="566"/>
      <c r="AY408" s="566"/>
      <c r="AZ408" s="566"/>
      <c r="BA408" s="566"/>
      <c r="BB408" s="566"/>
      <c r="BC408" s="566"/>
      <c r="BD408" s="566"/>
      <c r="BE408" s="566"/>
      <c r="BF408" s="566"/>
      <c r="BG408" s="566"/>
      <c r="BH408" s="566"/>
      <c r="BI408" s="566"/>
      <c r="BJ408" s="566"/>
      <c r="BK408" s="566"/>
      <c r="BL408" s="566"/>
      <c r="BM408" s="566"/>
      <c r="BN408" s="566"/>
      <c r="BO408" s="566"/>
      <c r="BP408" s="566"/>
      <c r="BQ408" s="566"/>
      <c r="BR408" s="566"/>
      <c r="BS408" s="566"/>
    </row>
    <row r="409" spans="1:71" s="456" customFormat="1" ht="42">
      <c r="A409" s="562" t="s">
        <v>613</v>
      </c>
      <c r="B409" s="603"/>
      <c r="C409" s="532"/>
      <c r="D409" s="491">
        <f>D410+D411+D412+D417+D418</f>
        <v>4800000</v>
      </c>
      <c r="E409" s="491">
        <f>E410+E411+E412+E417+E418</f>
        <v>4800000</v>
      </c>
      <c r="F409" s="491"/>
      <c r="G409" s="491"/>
      <c r="H409" s="491">
        <v>0</v>
      </c>
      <c r="I409" s="491">
        <f>D409</f>
        <v>4800000</v>
      </c>
      <c r="J409" s="491">
        <f>J411+J412+J417+J418</f>
        <v>3969400</v>
      </c>
      <c r="K409" s="491">
        <f>K410+K412</f>
        <v>30600</v>
      </c>
      <c r="L409" s="574"/>
      <c r="M409" s="513"/>
      <c r="N409" s="493"/>
      <c r="O409" s="573"/>
      <c r="P409" s="461">
        <v>1</v>
      </c>
      <c r="Q409" s="462"/>
      <c r="R409" s="455"/>
      <c r="S409" s="455"/>
      <c r="T409" s="455"/>
      <c r="U409" s="455"/>
      <c r="V409" s="455"/>
      <c r="W409" s="455"/>
      <c r="X409" s="455"/>
      <c r="Y409" s="455"/>
      <c r="Z409" s="455"/>
      <c r="AA409" s="455"/>
      <c r="AB409" s="455"/>
      <c r="AC409" s="455"/>
      <c r="AD409" s="455"/>
      <c r="AE409" s="455"/>
      <c r="AF409" s="455"/>
      <c r="AG409" s="455"/>
      <c r="AH409" s="455"/>
      <c r="AI409" s="455"/>
      <c r="AJ409" s="455"/>
      <c r="AK409" s="455"/>
      <c r="AL409" s="455"/>
      <c r="AM409" s="455"/>
      <c r="AN409" s="455"/>
      <c r="AO409" s="455"/>
      <c r="AP409" s="455"/>
      <c r="AQ409" s="455"/>
      <c r="AR409" s="455"/>
      <c r="AS409" s="455"/>
      <c r="AT409" s="455"/>
      <c r="AU409" s="455"/>
      <c r="AV409" s="455"/>
      <c r="AW409" s="455"/>
      <c r="AX409" s="455"/>
      <c r="AY409" s="455"/>
      <c r="AZ409" s="455"/>
      <c r="BA409" s="455"/>
      <c r="BB409" s="455"/>
      <c r="BC409" s="455"/>
      <c r="BD409" s="455"/>
      <c r="BE409" s="455"/>
      <c r="BF409" s="455"/>
      <c r="BG409" s="455"/>
      <c r="BH409" s="455"/>
      <c r="BI409" s="455"/>
      <c r="BJ409" s="455"/>
      <c r="BK409" s="455"/>
      <c r="BL409" s="455"/>
      <c r="BM409" s="455"/>
      <c r="BN409" s="455"/>
      <c r="BO409" s="455"/>
      <c r="BP409" s="455"/>
      <c r="BQ409" s="455"/>
      <c r="BR409" s="455"/>
      <c r="BS409" s="455"/>
    </row>
    <row r="410" spans="1:71" s="456" customFormat="1" ht="63">
      <c r="A410" s="562" t="s">
        <v>614</v>
      </c>
      <c r="B410" s="562" t="s">
        <v>615</v>
      </c>
      <c r="C410" s="562" t="s">
        <v>616</v>
      </c>
      <c r="D410" s="558">
        <v>800000</v>
      </c>
      <c r="E410" s="558">
        <f>SUM(D410)</f>
        <v>800000</v>
      </c>
      <c r="F410" s="558"/>
      <c r="G410" s="558"/>
      <c r="H410" s="558"/>
      <c r="I410" s="558">
        <f>SUM(E410:H410)</f>
        <v>800000</v>
      </c>
      <c r="J410" s="558">
        <f>SUM(I410)</f>
        <v>800000</v>
      </c>
      <c r="K410" s="558"/>
      <c r="L410" s="507"/>
      <c r="M410" s="534" t="s">
        <v>55</v>
      </c>
      <c r="N410" s="532"/>
      <c r="O410" s="560"/>
      <c r="P410" s="461">
        <v>1</v>
      </c>
      <c r="Q410" s="462"/>
      <c r="R410" s="455"/>
      <c r="S410" s="455"/>
      <c r="T410" s="455"/>
      <c r="U410" s="455"/>
      <c r="V410" s="455"/>
      <c r="W410" s="455"/>
      <c r="X410" s="455"/>
      <c r="Y410" s="455"/>
      <c r="Z410" s="455"/>
      <c r="AA410" s="455"/>
      <c r="AB410" s="455"/>
      <c r="AC410" s="455"/>
      <c r="AD410" s="455"/>
      <c r="AE410" s="455"/>
      <c r="AF410" s="455"/>
      <c r="AG410" s="455"/>
      <c r="AH410" s="455"/>
      <c r="AI410" s="455"/>
      <c r="AJ410" s="455"/>
      <c r="AK410" s="455"/>
      <c r="AL410" s="455"/>
      <c r="AM410" s="455"/>
      <c r="AN410" s="455"/>
      <c r="AO410" s="455"/>
      <c r="AP410" s="455"/>
      <c r="AQ410" s="455"/>
      <c r="AR410" s="455"/>
      <c r="AS410" s="455"/>
      <c r="AT410" s="455"/>
      <c r="AU410" s="455"/>
      <c r="AV410" s="455"/>
      <c r="AW410" s="455"/>
      <c r="AX410" s="455"/>
      <c r="AY410" s="455"/>
      <c r="AZ410" s="455"/>
      <c r="BA410" s="455"/>
      <c r="BB410" s="455"/>
      <c r="BC410" s="455"/>
      <c r="BD410" s="455"/>
      <c r="BE410" s="455"/>
      <c r="BF410" s="455"/>
      <c r="BG410" s="455"/>
      <c r="BH410" s="455"/>
      <c r="BI410" s="455"/>
      <c r="BJ410" s="455"/>
      <c r="BK410" s="455"/>
      <c r="BL410" s="455"/>
      <c r="BM410" s="455"/>
      <c r="BN410" s="455"/>
      <c r="BO410" s="455"/>
      <c r="BP410" s="455"/>
      <c r="BQ410" s="455"/>
      <c r="BR410" s="455"/>
      <c r="BS410" s="455"/>
    </row>
    <row r="411" spans="1:71" s="456" customFormat="1" ht="84">
      <c r="A411" s="562" t="s">
        <v>617</v>
      </c>
      <c r="B411" s="562" t="s">
        <v>618</v>
      </c>
      <c r="C411" s="222"/>
      <c r="D411" s="527">
        <v>1300000</v>
      </c>
      <c r="E411" s="505">
        <f>SUM(D411)</f>
        <v>1300000</v>
      </c>
      <c r="F411" s="482"/>
      <c r="G411" s="482"/>
      <c r="H411" s="482"/>
      <c r="I411" s="527">
        <f>SUM(E411:H411)</f>
        <v>1300000</v>
      </c>
      <c r="J411" s="527">
        <f>SUM(I411)</f>
        <v>1300000</v>
      </c>
      <c r="K411" s="482"/>
      <c r="L411" s="482"/>
      <c r="M411" s="496" t="s">
        <v>619</v>
      </c>
      <c r="N411" s="482"/>
      <c r="O411" s="181"/>
      <c r="P411" s="461">
        <v>1</v>
      </c>
      <c r="Q411" s="462"/>
      <c r="R411" s="455"/>
      <c r="S411" s="455"/>
      <c r="T411" s="455"/>
      <c r="U411" s="455"/>
      <c r="V411" s="455"/>
      <c r="W411" s="455"/>
      <c r="X411" s="455"/>
      <c r="Y411" s="455"/>
      <c r="Z411" s="455"/>
      <c r="AA411" s="455"/>
      <c r="AB411" s="455"/>
      <c r="AC411" s="455"/>
      <c r="AD411" s="455"/>
      <c r="AE411" s="455"/>
      <c r="AF411" s="455"/>
      <c r="AG411" s="455"/>
      <c r="AH411" s="455"/>
      <c r="AI411" s="455"/>
      <c r="AJ411" s="455"/>
      <c r="AK411" s="455"/>
      <c r="AL411" s="455"/>
      <c r="AM411" s="455"/>
      <c r="AN411" s="455"/>
      <c r="AO411" s="455"/>
      <c r="AP411" s="455"/>
      <c r="AQ411" s="455"/>
      <c r="AR411" s="455"/>
      <c r="AS411" s="455"/>
      <c r="AT411" s="455"/>
      <c r="AU411" s="455"/>
      <c r="AV411" s="455"/>
      <c r="AW411" s="455"/>
      <c r="AX411" s="455"/>
      <c r="AY411" s="455"/>
      <c r="AZ411" s="455"/>
      <c r="BA411" s="455"/>
      <c r="BB411" s="455"/>
      <c r="BC411" s="455"/>
      <c r="BD411" s="455"/>
      <c r="BE411" s="455"/>
      <c r="BF411" s="455"/>
      <c r="BG411" s="455"/>
      <c r="BH411" s="455"/>
      <c r="BI411" s="455"/>
      <c r="BJ411" s="455"/>
      <c r="BK411" s="455"/>
      <c r="BL411" s="455"/>
      <c r="BM411" s="455"/>
      <c r="BN411" s="455"/>
      <c r="BO411" s="455"/>
      <c r="BP411" s="455"/>
      <c r="BQ411" s="455"/>
      <c r="BR411" s="455"/>
      <c r="BS411" s="455"/>
    </row>
    <row r="412" spans="1:71" s="456" customFormat="1" ht="63">
      <c r="A412" s="562" t="s">
        <v>620</v>
      </c>
      <c r="B412" s="562" t="s">
        <v>621</v>
      </c>
      <c r="C412" s="505"/>
      <c r="D412" s="505">
        <f>D413+D414+D415+D416</f>
        <v>1339000</v>
      </c>
      <c r="E412" s="527">
        <f>E413+E414+E415+E416</f>
        <v>1339000</v>
      </c>
      <c r="F412" s="482"/>
      <c r="G412" s="482"/>
      <c r="H412" s="482"/>
      <c r="I412" s="527">
        <f>I413+I414+I415+I416</f>
        <v>1339000</v>
      </c>
      <c r="J412" s="527">
        <f>I412-K412</f>
        <v>1308400</v>
      </c>
      <c r="K412" s="495">
        <f>K415</f>
        <v>30600</v>
      </c>
      <c r="L412" s="482"/>
      <c r="M412" s="481"/>
      <c r="N412" s="482"/>
      <c r="O412" s="482"/>
      <c r="P412" s="461">
        <v>1</v>
      </c>
      <c r="Q412" s="455"/>
      <c r="R412" s="455"/>
      <c r="S412" s="455"/>
      <c r="T412" s="455"/>
      <c r="U412" s="455"/>
      <c r="V412" s="455"/>
      <c r="W412" s="455"/>
      <c r="X412" s="455"/>
      <c r="Y412" s="455"/>
      <c r="Z412" s="455"/>
      <c r="AA412" s="455"/>
      <c r="AB412" s="455"/>
      <c r="AC412" s="455"/>
      <c r="AD412" s="455"/>
      <c r="AE412" s="455"/>
      <c r="AF412" s="455"/>
      <c r="AG412" s="455"/>
      <c r="AH412" s="455"/>
      <c r="AI412" s="455"/>
      <c r="AJ412" s="455"/>
      <c r="AK412" s="455"/>
      <c r="AL412" s="455"/>
      <c r="AM412" s="455"/>
      <c r="AN412" s="455"/>
      <c r="AO412" s="455"/>
      <c r="AP412" s="455"/>
      <c r="AQ412" s="455"/>
      <c r="AR412" s="455"/>
      <c r="AS412" s="455"/>
      <c r="AT412" s="455"/>
      <c r="AU412" s="455"/>
      <c r="AV412" s="455"/>
      <c r="AW412" s="455"/>
      <c r="AX412" s="455"/>
      <c r="AY412" s="455"/>
      <c r="AZ412" s="455"/>
      <c r="BA412" s="455"/>
      <c r="BB412" s="455"/>
      <c r="BC412" s="455"/>
      <c r="BD412" s="455"/>
      <c r="BE412" s="455"/>
      <c r="BF412" s="455"/>
      <c r="BG412" s="455"/>
      <c r="BH412" s="455"/>
      <c r="BI412" s="455"/>
      <c r="BJ412" s="455"/>
      <c r="BK412" s="455"/>
      <c r="BL412" s="455"/>
      <c r="BM412" s="455"/>
      <c r="BN412" s="455"/>
      <c r="BO412" s="455"/>
      <c r="BP412" s="455"/>
      <c r="BQ412" s="455"/>
      <c r="BR412" s="455"/>
      <c r="BS412" s="455"/>
    </row>
    <row r="413" spans="1:71" s="456" customFormat="1" ht="63">
      <c r="A413" s="562" t="s">
        <v>622</v>
      </c>
      <c r="B413" s="562" t="s">
        <v>623</v>
      </c>
      <c r="C413" s="482"/>
      <c r="D413" s="505">
        <v>324400</v>
      </c>
      <c r="E413" s="505">
        <f>SUM(D413)</f>
        <v>324400</v>
      </c>
      <c r="F413" s="505"/>
      <c r="G413" s="505"/>
      <c r="H413" s="505"/>
      <c r="I413" s="505">
        <f aca="true" t="shared" si="23" ref="I413:I419">SUM(E413:H413)</f>
        <v>324400</v>
      </c>
      <c r="J413" s="505">
        <f>SUM(I413)</f>
        <v>324400</v>
      </c>
      <c r="K413" s="482"/>
      <c r="L413" s="214"/>
      <c r="M413" s="481" t="s">
        <v>480</v>
      </c>
      <c r="N413" s="482"/>
      <c r="O413" s="496"/>
      <c r="P413" s="461">
        <v>1</v>
      </c>
      <c r="Q413" s="462"/>
      <c r="R413" s="455"/>
      <c r="S413" s="455"/>
      <c r="T413" s="455"/>
      <c r="U413" s="455"/>
      <c r="V413" s="455"/>
      <c r="W413" s="455"/>
      <c r="X413" s="455"/>
      <c r="Y413" s="455"/>
      <c r="Z413" s="455"/>
      <c r="AA413" s="455"/>
      <c r="AB413" s="455"/>
      <c r="AC413" s="455"/>
      <c r="AD413" s="455"/>
      <c r="AE413" s="455"/>
      <c r="AF413" s="455"/>
      <c r="AG413" s="455"/>
      <c r="AH413" s="455"/>
      <c r="AI413" s="455"/>
      <c r="AJ413" s="455"/>
      <c r="AK413" s="455"/>
      <c r="AL413" s="455"/>
      <c r="AM413" s="455"/>
      <c r="AN413" s="455"/>
      <c r="AO413" s="455"/>
      <c r="AP413" s="455"/>
      <c r="AQ413" s="455"/>
      <c r="AR413" s="455"/>
      <c r="AS413" s="455"/>
      <c r="AT413" s="455"/>
      <c r="AU413" s="455"/>
      <c r="AV413" s="455"/>
      <c r="AW413" s="455"/>
      <c r="AX413" s="455"/>
      <c r="AY413" s="455"/>
      <c r="AZ413" s="455"/>
      <c r="BA413" s="455"/>
      <c r="BB413" s="455"/>
      <c r="BC413" s="455"/>
      <c r="BD413" s="455"/>
      <c r="BE413" s="455"/>
      <c r="BF413" s="455"/>
      <c r="BG413" s="455"/>
      <c r="BH413" s="455"/>
      <c r="BI413" s="455"/>
      <c r="BJ413" s="455"/>
      <c r="BK413" s="455"/>
      <c r="BL413" s="455"/>
      <c r="BM413" s="455"/>
      <c r="BN413" s="455"/>
      <c r="BO413" s="455"/>
      <c r="BP413" s="455"/>
      <c r="BQ413" s="455"/>
      <c r="BR413" s="455"/>
      <c r="BS413" s="455"/>
    </row>
    <row r="414" spans="1:71" s="456" customFormat="1" ht="42">
      <c r="A414" s="562" t="s">
        <v>624</v>
      </c>
      <c r="B414" s="562" t="s">
        <v>625</v>
      </c>
      <c r="C414" s="482"/>
      <c r="D414" s="505">
        <v>300000</v>
      </c>
      <c r="E414" s="495">
        <f>SUM(D414)</f>
        <v>300000</v>
      </c>
      <c r="F414" s="495"/>
      <c r="G414" s="495"/>
      <c r="H414" s="495"/>
      <c r="I414" s="495">
        <f t="shared" si="23"/>
        <v>300000</v>
      </c>
      <c r="J414" s="495">
        <f>SUM(I414)</f>
        <v>300000</v>
      </c>
      <c r="K414" s="495"/>
      <c r="L414" s="214"/>
      <c r="M414" s="481" t="s">
        <v>42</v>
      </c>
      <c r="N414" s="482"/>
      <c r="O414" s="482"/>
      <c r="P414" s="461">
        <v>1</v>
      </c>
      <c r="Q414" s="455"/>
      <c r="R414" s="455"/>
      <c r="S414" s="455"/>
      <c r="T414" s="455"/>
      <c r="U414" s="455"/>
      <c r="V414" s="455"/>
      <c r="W414" s="455"/>
      <c r="X414" s="455"/>
      <c r="Y414" s="455"/>
      <c r="Z414" s="455"/>
      <c r="AA414" s="455"/>
      <c r="AB414" s="455"/>
      <c r="AC414" s="455"/>
      <c r="AD414" s="455"/>
      <c r="AE414" s="455"/>
      <c r="AF414" s="455"/>
      <c r="AG414" s="455"/>
      <c r="AH414" s="455"/>
      <c r="AI414" s="455"/>
      <c r="AJ414" s="455"/>
      <c r="AK414" s="455"/>
      <c r="AL414" s="455"/>
      <c r="AM414" s="455"/>
      <c r="AN414" s="455"/>
      <c r="AO414" s="455"/>
      <c r="AP414" s="455"/>
      <c r="AQ414" s="455"/>
      <c r="AR414" s="455"/>
      <c r="AS414" s="455"/>
      <c r="AT414" s="455"/>
      <c r="AU414" s="455"/>
      <c r="AV414" s="455"/>
      <c r="AW414" s="455"/>
      <c r="AX414" s="455"/>
      <c r="AY414" s="455"/>
      <c r="AZ414" s="455"/>
      <c r="BA414" s="455"/>
      <c r="BB414" s="455"/>
      <c r="BC414" s="455"/>
      <c r="BD414" s="455"/>
      <c r="BE414" s="455"/>
      <c r="BF414" s="455"/>
      <c r="BG414" s="455"/>
      <c r="BH414" s="455"/>
      <c r="BI414" s="455"/>
      <c r="BJ414" s="455"/>
      <c r="BK414" s="455"/>
      <c r="BL414" s="455"/>
      <c r="BM414" s="455"/>
      <c r="BN414" s="455"/>
      <c r="BO414" s="455"/>
      <c r="BP414" s="455"/>
      <c r="BQ414" s="455"/>
      <c r="BR414" s="455"/>
      <c r="BS414" s="455"/>
    </row>
    <row r="415" spans="1:71" s="567" customFormat="1" ht="42">
      <c r="A415" s="562" t="s">
        <v>626</v>
      </c>
      <c r="B415" s="499"/>
      <c r="C415" s="482"/>
      <c r="D415" s="529">
        <v>502600</v>
      </c>
      <c r="E415" s="529">
        <f>SUM(D415)</f>
        <v>502600</v>
      </c>
      <c r="F415" s="529"/>
      <c r="G415" s="529"/>
      <c r="H415" s="529"/>
      <c r="I415" s="529">
        <f t="shared" si="23"/>
        <v>502600</v>
      </c>
      <c r="J415" s="529">
        <f>I415-K415</f>
        <v>472000</v>
      </c>
      <c r="K415" s="529">
        <v>30600</v>
      </c>
      <c r="L415" s="222"/>
      <c r="M415" s="497" t="s">
        <v>55</v>
      </c>
      <c r="N415" s="482"/>
      <c r="O415" s="482"/>
      <c r="P415" s="461">
        <v>1</v>
      </c>
      <c r="Q415" s="462"/>
      <c r="R415" s="566"/>
      <c r="S415" s="566"/>
      <c r="T415" s="566"/>
      <c r="U415" s="566"/>
      <c r="V415" s="566"/>
      <c r="W415" s="566"/>
      <c r="X415" s="566"/>
      <c r="Y415" s="566"/>
      <c r="Z415" s="566"/>
      <c r="AA415" s="566"/>
      <c r="AB415" s="566"/>
      <c r="AC415" s="566"/>
      <c r="AD415" s="566"/>
      <c r="AE415" s="566"/>
      <c r="AF415" s="566"/>
      <c r="AG415" s="566"/>
      <c r="AH415" s="566"/>
      <c r="AI415" s="566"/>
      <c r="AJ415" s="566"/>
      <c r="AK415" s="566"/>
      <c r="AL415" s="566"/>
      <c r="AM415" s="566"/>
      <c r="AN415" s="566"/>
      <c r="AO415" s="566"/>
      <c r="AP415" s="566"/>
      <c r="AQ415" s="566"/>
      <c r="AR415" s="566"/>
      <c r="AS415" s="566"/>
      <c r="AT415" s="566"/>
      <c r="AU415" s="566"/>
      <c r="AV415" s="566"/>
      <c r="AW415" s="566"/>
      <c r="AX415" s="566"/>
      <c r="AY415" s="566"/>
      <c r="AZ415" s="566"/>
      <c r="BA415" s="566"/>
      <c r="BB415" s="566"/>
      <c r="BC415" s="566"/>
      <c r="BD415" s="566"/>
      <c r="BE415" s="566"/>
      <c r="BF415" s="566"/>
      <c r="BG415" s="566"/>
      <c r="BH415" s="566"/>
      <c r="BI415" s="566"/>
      <c r="BJ415" s="566"/>
      <c r="BK415" s="566"/>
      <c r="BL415" s="566"/>
      <c r="BM415" s="566"/>
      <c r="BN415" s="566"/>
      <c r="BO415" s="566"/>
      <c r="BP415" s="566"/>
      <c r="BQ415" s="566"/>
      <c r="BR415" s="566"/>
      <c r="BS415" s="566"/>
    </row>
    <row r="416" spans="1:71" s="567" customFormat="1" ht="21">
      <c r="A416" s="562" t="s">
        <v>627</v>
      </c>
      <c r="B416" s="499"/>
      <c r="C416" s="482"/>
      <c r="D416" s="505">
        <v>212000</v>
      </c>
      <c r="E416" s="505">
        <f>SUM(D416)</f>
        <v>212000</v>
      </c>
      <c r="F416" s="482"/>
      <c r="G416" s="482"/>
      <c r="H416" s="482"/>
      <c r="I416" s="527">
        <f t="shared" si="23"/>
        <v>212000</v>
      </c>
      <c r="J416" s="505">
        <f>SUM(I416)</f>
        <v>212000</v>
      </c>
      <c r="K416" s="505"/>
      <c r="L416" s="482"/>
      <c r="M416" s="481" t="s">
        <v>628</v>
      </c>
      <c r="N416" s="482"/>
      <c r="O416" s="482"/>
      <c r="P416" s="461">
        <v>1</v>
      </c>
      <c r="Q416" s="455"/>
      <c r="R416" s="566"/>
      <c r="S416" s="566"/>
      <c r="T416" s="566"/>
      <c r="U416" s="566"/>
      <c r="V416" s="566"/>
      <c r="W416" s="566"/>
      <c r="X416" s="566"/>
      <c r="Y416" s="566"/>
      <c r="Z416" s="566"/>
      <c r="AA416" s="566"/>
      <c r="AB416" s="566"/>
      <c r="AC416" s="566"/>
      <c r="AD416" s="566"/>
      <c r="AE416" s="566"/>
      <c r="AF416" s="566"/>
      <c r="AG416" s="566"/>
      <c r="AH416" s="566"/>
      <c r="AI416" s="566"/>
      <c r="AJ416" s="566"/>
      <c r="AK416" s="566"/>
      <c r="AL416" s="566"/>
      <c r="AM416" s="566"/>
      <c r="AN416" s="566"/>
      <c r="AO416" s="566"/>
      <c r="AP416" s="566"/>
      <c r="AQ416" s="566"/>
      <c r="AR416" s="566"/>
      <c r="AS416" s="566"/>
      <c r="AT416" s="566"/>
      <c r="AU416" s="566"/>
      <c r="AV416" s="566"/>
      <c r="AW416" s="566"/>
      <c r="AX416" s="566"/>
      <c r="AY416" s="566"/>
      <c r="AZ416" s="566"/>
      <c r="BA416" s="566"/>
      <c r="BB416" s="566"/>
      <c r="BC416" s="566"/>
      <c r="BD416" s="566"/>
      <c r="BE416" s="566"/>
      <c r="BF416" s="566"/>
      <c r="BG416" s="566"/>
      <c r="BH416" s="566"/>
      <c r="BI416" s="566"/>
      <c r="BJ416" s="566"/>
      <c r="BK416" s="566"/>
      <c r="BL416" s="566"/>
      <c r="BM416" s="566"/>
      <c r="BN416" s="566"/>
      <c r="BO416" s="566"/>
      <c r="BP416" s="566"/>
      <c r="BQ416" s="566"/>
      <c r="BR416" s="566"/>
      <c r="BS416" s="566"/>
    </row>
    <row r="417" spans="1:71" s="567" customFormat="1" ht="42">
      <c r="A417" s="562" t="s">
        <v>629</v>
      </c>
      <c r="B417" s="499"/>
      <c r="C417" s="482"/>
      <c r="D417" s="505">
        <v>1095000</v>
      </c>
      <c r="E417" s="505">
        <f>SUM(D417)</f>
        <v>1095000</v>
      </c>
      <c r="F417" s="482"/>
      <c r="G417" s="482"/>
      <c r="H417" s="482"/>
      <c r="I417" s="527">
        <f t="shared" si="23"/>
        <v>1095000</v>
      </c>
      <c r="J417" s="505">
        <f>SUM(I417)</f>
        <v>1095000</v>
      </c>
      <c r="K417" s="505"/>
      <c r="L417" s="482"/>
      <c r="M417" s="481" t="s">
        <v>54</v>
      </c>
      <c r="N417" s="482"/>
      <c r="O417" s="482"/>
      <c r="P417" s="461">
        <v>1</v>
      </c>
      <c r="Q417" s="462"/>
      <c r="R417" s="566"/>
      <c r="S417" s="566"/>
      <c r="T417" s="566"/>
      <c r="U417" s="566"/>
      <c r="V417" s="566"/>
      <c r="W417" s="566"/>
      <c r="X417" s="566"/>
      <c r="Y417" s="566"/>
      <c r="Z417" s="566"/>
      <c r="AA417" s="566"/>
      <c r="AB417" s="566"/>
      <c r="AC417" s="566"/>
      <c r="AD417" s="566"/>
      <c r="AE417" s="566"/>
      <c r="AF417" s="566"/>
      <c r="AG417" s="566"/>
      <c r="AH417" s="566"/>
      <c r="AI417" s="566"/>
      <c r="AJ417" s="566"/>
      <c r="AK417" s="566"/>
      <c r="AL417" s="566"/>
      <c r="AM417" s="566"/>
      <c r="AN417" s="566"/>
      <c r="AO417" s="566"/>
      <c r="AP417" s="566"/>
      <c r="AQ417" s="566"/>
      <c r="AR417" s="566"/>
      <c r="AS417" s="566"/>
      <c r="AT417" s="566"/>
      <c r="AU417" s="566"/>
      <c r="AV417" s="566"/>
      <c r="AW417" s="566"/>
      <c r="AX417" s="566"/>
      <c r="AY417" s="566"/>
      <c r="AZ417" s="566"/>
      <c r="BA417" s="566"/>
      <c r="BB417" s="566"/>
      <c r="BC417" s="566"/>
      <c r="BD417" s="566"/>
      <c r="BE417" s="566"/>
      <c r="BF417" s="566"/>
      <c r="BG417" s="566"/>
      <c r="BH417" s="566"/>
      <c r="BI417" s="566"/>
      <c r="BJ417" s="566"/>
      <c r="BK417" s="566"/>
      <c r="BL417" s="566"/>
      <c r="BM417" s="566"/>
      <c r="BN417" s="566"/>
      <c r="BO417" s="566"/>
      <c r="BP417" s="566"/>
      <c r="BQ417" s="566"/>
      <c r="BR417" s="566"/>
      <c r="BS417" s="566"/>
    </row>
    <row r="418" spans="1:71" s="567" customFormat="1" ht="42">
      <c r="A418" s="562" t="s">
        <v>630</v>
      </c>
      <c r="B418" s="482"/>
      <c r="C418" s="482"/>
      <c r="D418" s="527">
        <f>D419+D420</f>
        <v>266000</v>
      </c>
      <c r="E418" s="527">
        <f>E419+E420</f>
        <v>266000</v>
      </c>
      <c r="F418" s="482"/>
      <c r="G418" s="482"/>
      <c r="H418" s="482"/>
      <c r="I418" s="527">
        <f t="shared" si="23"/>
        <v>266000</v>
      </c>
      <c r="J418" s="527">
        <f>SUM(I418)</f>
        <v>266000</v>
      </c>
      <c r="K418" s="505"/>
      <c r="L418" s="482"/>
      <c r="M418" s="481"/>
      <c r="N418" s="482"/>
      <c r="O418" s="482"/>
      <c r="P418" s="461">
        <v>1</v>
      </c>
      <c r="Q418" s="462"/>
      <c r="R418" s="566"/>
      <c r="S418" s="566"/>
      <c r="T418" s="566"/>
      <c r="U418" s="566"/>
      <c r="V418" s="566"/>
      <c r="W418" s="566"/>
      <c r="X418" s="566"/>
      <c r="Y418" s="566"/>
      <c r="Z418" s="566"/>
      <c r="AA418" s="566"/>
      <c r="AB418" s="566"/>
      <c r="AC418" s="566"/>
      <c r="AD418" s="566"/>
      <c r="AE418" s="566"/>
      <c r="AF418" s="566"/>
      <c r="AG418" s="566"/>
      <c r="AH418" s="566"/>
      <c r="AI418" s="566"/>
      <c r="AJ418" s="566"/>
      <c r="AK418" s="566"/>
      <c r="AL418" s="566"/>
      <c r="AM418" s="566"/>
      <c r="AN418" s="566"/>
      <c r="AO418" s="566"/>
      <c r="AP418" s="566"/>
      <c r="AQ418" s="566"/>
      <c r="AR418" s="566"/>
      <c r="AS418" s="566"/>
      <c r="AT418" s="566"/>
      <c r="AU418" s="566"/>
      <c r="AV418" s="566"/>
      <c r="AW418" s="566"/>
      <c r="AX418" s="566"/>
      <c r="AY418" s="566"/>
      <c r="AZ418" s="566"/>
      <c r="BA418" s="566"/>
      <c r="BB418" s="566"/>
      <c r="BC418" s="566"/>
      <c r="BD418" s="566"/>
      <c r="BE418" s="566"/>
      <c r="BF418" s="566"/>
      <c r="BG418" s="566"/>
      <c r="BH418" s="566"/>
      <c r="BI418" s="566"/>
      <c r="BJ418" s="566"/>
      <c r="BK418" s="566"/>
      <c r="BL418" s="566"/>
      <c r="BM418" s="566"/>
      <c r="BN418" s="566"/>
      <c r="BO418" s="566"/>
      <c r="BP418" s="566"/>
      <c r="BQ418" s="566"/>
      <c r="BR418" s="566"/>
      <c r="BS418" s="566"/>
    </row>
    <row r="419" spans="1:71" s="567" customFormat="1" ht="42">
      <c r="A419" s="562" t="s">
        <v>631</v>
      </c>
      <c r="B419" s="482"/>
      <c r="C419" s="482"/>
      <c r="D419" s="495">
        <v>216000</v>
      </c>
      <c r="E419" s="495">
        <f>SUM(D419)</f>
        <v>216000</v>
      </c>
      <c r="F419" s="482"/>
      <c r="G419" s="482"/>
      <c r="H419" s="482"/>
      <c r="I419" s="495">
        <f t="shared" si="23"/>
        <v>216000</v>
      </c>
      <c r="J419" s="495">
        <f>SUM(I419)</f>
        <v>216000</v>
      </c>
      <c r="K419" s="505"/>
      <c r="L419" s="482"/>
      <c r="M419" s="481" t="s">
        <v>632</v>
      </c>
      <c r="N419" s="482"/>
      <c r="O419" s="482"/>
      <c r="P419" s="461">
        <v>1</v>
      </c>
      <c r="Q419" s="462"/>
      <c r="R419" s="566"/>
      <c r="S419" s="566"/>
      <c r="T419" s="566"/>
      <c r="U419" s="566"/>
      <c r="V419" s="566"/>
      <c r="W419" s="566"/>
      <c r="X419" s="566"/>
      <c r="Y419" s="566"/>
      <c r="Z419" s="566"/>
      <c r="AA419" s="566"/>
      <c r="AB419" s="566"/>
      <c r="AC419" s="566"/>
      <c r="AD419" s="566"/>
      <c r="AE419" s="566"/>
      <c r="AF419" s="566"/>
      <c r="AG419" s="566"/>
      <c r="AH419" s="566"/>
      <c r="AI419" s="566"/>
      <c r="AJ419" s="566"/>
      <c r="AK419" s="566"/>
      <c r="AL419" s="566"/>
      <c r="AM419" s="566"/>
      <c r="AN419" s="566"/>
      <c r="AO419" s="566"/>
      <c r="AP419" s="566"/>
      <c r="AQ419" s="566"/>
      <c r="AR419" s="566"/>
      <c r="AS419" s="566"/>
      <c r="AT419" s="566"/>
      <c r="AU419" s="566"/>
      <c r="AV419" s="566"/>
      <c r="AW419" s="566"/>
      <c r="AX419" s="566"/>
      <c r="AY419" s="566"/>
      <c r="AZ419" s="566"/>
      <c r="BA419" s="566"/>
      <c r="BB419" s="566"/>
      <c r="BC419" s="566"/>
      <c r="BD419" s="566"/>
      <c r="BE419" s="566"/>
      <c r="BF419" s="566"/>
      <c r="BG419" s="566"/>
      <c r="BH419" s="566"/>
      <c r="BI419" s="566"/>
      <c r="BJ419" s="566"/>
      <c r="BK419" s="566"/>
      <c r="BL419" s="566"/>
      <c r="BM419" s="566"/>
      <c r="BN419" s="566"/>
      <c r="BO419" s="566"/>
      <c r="BP419" s="566"/>
      <c r="BQ419" s="566"/>
      <c r="BR419" s="566"/>
      <c r="BS419" s="566"/>
    </row>
    <row r="420" spans="1:71" s="567" customFormat="1" ht="24" customHeight="1">
      <c r="A420" s="576" t="s">
        <v>633</v>
      </c>
      <c r="B420" s="532"/>
      <c r="C420" s="532"/>
      <c r="D420" s="533">
        <v>50000</v>
      </c>
      <c r="E420" s="577">
        <v>50000</v>
      </c>
      <c r="F420" s="532"/>
      <c r="G420" s="532"/>
      <c r="H420" s="532"/>
      <c r="I420" s="577">
        <v>50000</v>
      </c>
      <c r="J420" s="577">
        <f>SUM(I420)</f>
        <v>50000</v>
      </c>
      <c r="K420" s="533"/>
      <c r="L420" s="532"/>
      <c r="M420" s="534" t="s">
        <v>57</v>
      </c>
      <c r="N420" s="532"/>
      <c r="O420" s="532"/>
      <c r="P420" s="461">
        <v>1</v>
      </c>
      <c r="Q420" s="462"/>
      <c r="R420" s="566"/>
      <c r="S420" s="566"/>
      <c r="T420" s="566"/>
      <c r="U420" s="566"/>
      <c r="V420" s="566"/>
      <c r="W420" s="566"/>
      <c r="X420" s="566"/>
      <c r="Y420" s="566"/>
      <c r="Z420" s="566"/>
      <c r="AA420" s="566"/>
      <c r="AB420" s="566"/>
      <c r="AC420" s="566"/>
      <c r="AD420" s="566"/>
      <c r="AE420" s="566"/>
      <c r="AF420" s="566"/>
      <c r="AG420" s="566"/>
      <c r="AH420" s="566"/>
      <c r="AI420" s="566"/>
      <c r="AJ420" s="566"/>
      <c r="AK420" s="566"/>
      <c r="AL420" s="566"/>
      <c r="AM420" s="566"/>
      <c r="AN420" s="566"/>
      <c r="AO420" s="566"/>
      <c r="AP420" s="566"/>
      <c r="AQ420" s="566"/>
      <c r="AR420" s="566"/>
      <c r="AS420" s="566"/>
      <c r="AT420" s="566"/>
      <c r="AU420" s="566"/>
      <c r="AV420" s="566"/>
      <c r="AW420" s="566"/>
      <c r="AX420" s="566"/>
      <c r="AY420" s="566"/>
      <c r="AZ420" s="566"/>
      <c r="BA420" s="566"/>
      <c r="BB420" s="566"/>
      <c r="BC420" s="566"/>
      <c r="BD420" s="566"/>
      <c r="BE420" s="566"/>
      <c r="BF420" s="566"/>
      <c r="BG420" s="566"/>
      <c r="BH420" s="566"/>
      <c r="BI420" s="566"/>
      <c r="BJ420" s="566"/>
      <c r="BK420" s="566"/>
      <c r="BL420" s="566"/>
      <c r="BM420" s="566"/>
      <c r="BN420" s="566"/>
      <c r="BO420" s="566"/>
      <c r="BP420" s="566"/>
      <c r="BQ420" s="566"/>
      <c r="BR420" s="566"/>
      <c r="BS420" s="566"/>
    </row>
    <row r="421" spans="1:17" s="456" customFormat="1" ht="42">
      <c r="A421" s="562" t="s">
        <v>634</v>
      </c>
      <c r="B421" s="1215"/>
      <c r="C421" s="532"/>
      <c r="D421" s="578">
        <f>D422+D423+D424+D425+D426+D427+D428+D429</f>
        <v>2039200</v>
      </c>
      <c r="E421" s="578">
        <f>SUM(D421)</f>
        <v>2039200</v>
      </c>
      <c r="F421" s="493"/>
      <c r="G421" s="493"/>
      <c r="H421" s="493"/>
      <c r="I421" s="578">
        <f>D421</f>
        <v>2039200</v>
      </c>
      <c r="J421" s="579">
        <f>J422+J423+J424+J425+J426+J427+J428+J429</f>
        <v>1728200</v>
      </c>
      <c r="K421" s="491">
        <f>K425</f>
        <v>380000</v>
      </c>
      <c r="L421" s="572"/>
      <c r="M421" s="513"/>
      <c r="N421" s="493"/>
      <c r="O421" s="573"/>
      <c r="P421" s="461">
        <v>1</v>
      </c>
      <c r="Q421" s="455"/>
    </row>
    <row r="422" spans="1:17" s="456" customFormat="1" ht="84">
      <c r="A422" s="562" t="s">
        <v>635</v>
      </c>
      <c r="B422" s="562" t="s">
        <v>636</v>
      </c>
      <c r="C422" s="562" t="s">
        <v>637</v>
      </c>
      <c r="D422" s="527">
        <v>234000</v>
      </c>
      <c r="E422" s="527">
        <f aca="true" t="shared" si="24" ref="E422:E428">SUM(D422)</f>
        <v>234000</v>
      </c>
      <c r="F422" s="482"/>
      <c r="G422" s="482"/>
      <c r="H422" s="482"/>
      <c r="I422" s="527">
        <f aca="true" t="shared" si="25" ref="I422:I431">SUM(E422:H422)</f>
        <v>234000</v>
      </c>
      <c r="J422" s="505">
        <f>SUM(I422)</f>
        <v>234000</v>
      </c>
      <c r="K422" s="505"/>
      <c r="L422" s="482"/>
      <c r="M422" s="481" t="s">
        <v>558</v>
      </c>
      <c r="N422" s="482"/>
      <c r="O422" s="482"/>
      <c r="P422" s="461">
        <v>1</v>
      </c>
      <c r="Q422" s="455"/>
    </row>
    <row r="423" spans="1:17" s="456" customFormat="1" ht="63">
      <c r="A423" s="562" t="s">
        <v>638</v>
      </c>
      <c r="B423" s="562" t="s">
        <v>639</v>
      </c>
      <c r="C423" s="562" t="s">
        <v>640</v>
      </c>
      <c r="D423" s="505">
        <v>138200</v>
      </c>
      <c r="E423" s="505">
        <f t="shared" si="24"/>
        <v>138200</v>
      </c>
      <c r="F423" s="482"/>
      <c r="G423" s="482"/>
      <c r="H423" s="482"/>
      <c r="I423" s="527">
        <f t="shared" si="25"/>
        <v>138200</v>
      </c>
      <c r="J423" s="505">
        <f>SUM(I423)</f>
        <v>138200</v>
      </c>
      <c r="K423" s="505"/>
      <c r="L423" s="482"/>
      <c r="M423" s="481" t="s">
        <v>42</v>
      </c>
      <c r="N423" s="482"/>
      <c r="O423" s="482"/>
      <c r="P423" s="461">
        <v>1</v>
      </c>
      <c r="Q423" s="455"/>
    </row>
    <row r="424" spans="1:17" s="456" customFormat="1" ht="84">
      <c r="A424" s="562" t="s">
        <v>641</v>
      </c>
      <c r="B424" s="562" t="s">
        <v>642</v>
      </c>
      <c r="C424" s="562" t="s">
        <v>643</v>
      </c>
      <c r="D424" s="505">
        <v>255800</v>
      </c>
      <c r="E424" s="505">
        <f t="shared" si="24"/>
        <v>255800</v>
      </c>
      <c r="F424" s="482"/>
      <c r="G424" s="482"/>
      <c r="H424" s="482"/>
      <c r="I424" s="527">
        <f t="shared" si="25"/>
        <v>255800</v>
      </c>
      <c r="J424" s="505">
        <f>SUM(I424)</f>
        <v>255800</v>
      </c>
      <c r="K424" s="505"/>
      <c r="L424" s="482"/>
      <c r="M424" s="481" t="s">
        <v>42</v>
      </c>
      <c r="N424" s="482"/>
      <c r="O424" s="482"/>
      <c r="P424" s="461">
        <v>1</v>
      </c>
      <c r="Q424" s="462"/>
    </row>
    <row r="425" spans="1:17" s="456" customFormat="1" ht="63">
      <c r="A425" s="562" t="s">
        <v>644</v>
      </c>
      <c r="B425" s="562" t="s">
        <v>645</v>
      </c>
      <c r="D425" s="505">
        <f>456000-9000</f>
        <v>447000</v>
      </c>
      <c r="E425" s="505">
        <f t="shared" si="24"/>
        <v>447000</v>
      </c>
      <c r="F425" s="482"/>
      <c r="G425" s="482"/>
      <c r="H425" s="482"/>
      <c r="I425" s="527">
        <f t="shared" si="25"/>
        <v>447000</v>
      </c>
      <c r="J425" s="505">
        <v>136000</v>
      </c>
      <c r="K425" s="505">
        <v>380000</v>
      </c>
      <c r="L425" s="527"/>
      <c r="M425" s="481" t="s">
        <v>42</v>
      </c>
      <c r="N425" s="482"/>
      <c r="O425" s="482"/>
      <c r="P425" s="461">
        <v>1</v>
      </c>
      <c r="Q425" s="455"/>
    </row>
    <row r="426" spans="1:17" s="456" customFormat="1" ht="42">
      <c r="A426" s="562" t="s">
        <v>646</v>
      </c>
      <c r="B426" s="580"/>
      <c r="C426" s="1216"/>
      <c r="D426" s="505">
        <v>240000</v>
      </c>
      <c r="E426" s="505">
        <f t="shared" si="24"/>
        <v>240000</v>
      </c>
      <c r="F426" s="482"/>
      <c r="G426" s="482"/>
      <c r="H426" s="482"/>
      <c r="I426" s="527">
        <f t="shared" si="25"/>
        <v>240000</v>
      </c>
      <c r="J426" s="527">
        <f aca="true" t="shared" si="26" ref="J426:J431">SUM(I426)</f>
        <v>240000</v>
      </c>
      <c r="K426" s="482"/>
      <c r="L426" s="482"/>
      <c r="M426" s="481" t="s">
        <v>54</v>
      </c>
      <c r="N426" s="482"/>
      <c r="O426" s="482"/>
      <c r="P426" s="461">
        <v>1</v>
      </c>
      <c r="Q426" s="462"/>
    </row>
    <row r="427" spans="1:17" s="456" customFormat="1" ht="42">
      <c r="A427" s="562" t="s">
        <v>647</v>
      </c>
      <c r="B427" s="499"/>
      <c r="C427" s="1216"/>
      <c r="D427" s="505">
        <v>116000</v>
      </c>
      <c r="E427" s="505">
        <f t="shared" si="24"/>
        <v>116000</v>
      </c>
      <c r="F427" s="505"/>
      <c r="G427" s="505"/>
      <c r="H427" s="505"/>
      <c r="I427" s="505">
        <f t="shared" si="25"/>
        <v>116000</v>
      </c>
      <c r="J427" s="505">
        <f t="shared" si="26"/>
        <v>116000</v>
      </c>
      <c r="K427" s="505"/>
      <c r="L427" s="482"/>
      <c r="M427" s="481" t="s">
        <v>54</v>
      </c>
      <c r="N427" s="482"/>
      <c r="O427" s="482"/>
      <c r="P427" s="461">
        <v>1</v>
      </c>
      <c r="Q427" s="462"/>
    </row>
    <row r="428" spans="1:17" s="456" customFormat="1" ht="42">
      <c r="A428" s="562" t="s">
        <v>648</v>
      </c>
      <c r="B428" s="499"/>
      <c r="C428" s="1216"/>
      <c r="D428" s="505">
        <v>225000</v>
      </c>
      <c r="E428" s="505">
        <f t="shared" si="24"/>
        <v>225000</v>
      </c>
      <c r="F428" s="482"/>
      <c r="G428" s="482"/>
      <c r="H428" s="482"/>
      <c r="I428" s="527">
        <f t="shared" si="25"/>
        <v>225000</v>
      </c>
      <c r="J428" s="505">
        <f t="shared" si="26"/>
        <v>225000</v>
      </c>
      <c r="K428" s="505"/>
      <c r="L428" s="482"/>
      <c r="M428" s="481" t="s">
        <v>42</v>
      </c>
      <c r="N428" s="482"/>
      <c r="O428" s="482"/>
      <c r="P428" s="461">
        <v>1</v>
      </c>
      <c r="Q428" s="462"/>
    </row>
    <row r="429" spans="1:17" s="456" customFormat="1" ht="42">
      <c r="A429" s="562" t="s">
        <v>649</v>
      </c>
      <c r="B429" s="499"/>
      <c r="C429" s="1216"/>
      <c r="D429" s="505">
        <f>D430+D431</f>
        <v>383200</v>
      </c>
      <c r="E429" s="505">
        <f>E430+E431</f>
        <v>383200</v>
      </c>
      <c r="F429" s="482"/>
      <c r="G429" s="482"/>
      <c r="H429" s="482"/>
      <c r="I429" s="527">
        <f t="shared" si="25"/>
        <v>383200</v>
      </c>
      <c r="J429" s="505">
        <f t="shared" si="26"/>
        <v>383200</v>
      </c>
      <c r="K429" s="505"/>
      <c r="L429" s="482"/>
      <c r="M429" s="481" t="s">
        <v>42</v>
      </c>
      <c r="N429" s="482"/>
      <c r="O429" s="482"/>
      <c r="P429" s="461">
        <v>1</v>
      </c>
      <c r="Q429" s="455"/>
    </row>
    <row r="430" spans="1:17" s="456" customFormat="1" ht="21">
      <c r="A430" s="562" t="s">
        <v>650</v>
      </c>
      <c r="B430" s="499"/>
      <c r="C430" s="1216"/>
      <c r="D430" s="505">
        <v>88400</v>
      </c>
      <c r="E430" s="505">
        <f>SUM(D430)</f>
        <v>88400</v>
      </c>
      <c r="F430" s="482"/>
      <c r="G430" s="482"/>
      <c r="H430" s="482"/>
      <c r="I430" s="527">
        <f t="shared" si="25"/>
        <v>88400</v>
      </c>
      <c r="J430" s="505">
        <f t="shared" si="26"/>
        <v>88400</v>
      </c>
      <c r="K430" s="505"/>
      <c r="L430" s="482"/>
      <c r="M430" s="481"/>
      <c r="N430" s="482"/>
      <c r="O430" s="482"/>
      <c r="P430" s="461">
        <v>1</v>
      </c>
      <c r="Q430" s="455"/>
    </row>
    <row r="431" spans="1:17" s="456" customFormat="1" ht="42">
      <c r="A431" s="562" t="s">
        <v>651</v>
      </c>
      <c r="B431" s="499"/>
      <c r="C431" s="1216"/>
      <c r="D431" s="505">
        <v>294800</v>
      </c>
      <c r="E431" s="505">
        <f>SUM(D431)</f>
        <v>294800</v>
      </c>
      <c r="F431" s="482"/>
      <c r="G431" s="482"/>
      <c r="H431" s="482"/>
      <c r="I431" s="527">
        <f t="shared" si="25"/>
        <v>294800</v>
      </c>
      <c r="J431" s="505">
        <f t="shared" si="26"/>
        <v>294800</v>
      </c>
      <c r="K431" s="505"/>
      <c r="L431" s="482"/>
      <c r="M431" s="481"/>
      <c r="N431" s="482"/>
      <c r="O431" s="482"/>
      <c r="P431" s="461">
        <v>1</v>
      </c>
      <c r="Q431" s="455"/>
    </row>
    <row r="432" spans="1:17" s="356" customFormat="1" ht="29.25" customHeight="1">
      <c r="A432" s="1275" t="s">
        <v>652</v>
      </c>
      <c r="B432" s="1275"/>
      <c r="C432" s="1275"/>
      <c r="D432" s="491">
        <f aca="true" t="shared" si="27" ref="D432:D438">E432+H432</f>
        <v>7180000</v>
      </c>
      <c r="E432" s="511">
        <f>E433+E434+E435+E436+E437</f>
        <v>7180000</v>
      </c>
      <c r="F432" s="493"/>
      <c r="G432" s="493"/>
      <c r="H432" s="493"/>
      <c r="I432" s="511">
        <f>D432</f>
        <v>7180000</v>
      </c>
      <c r="J432" s="511">
        <f>J433+J434+J435+J436+J437</f>
        <v>7180000</v>
      </c>
      <c r="K432" s="493"/>
      <c r="L432" s="493"/>
      <c r="M432" s="513" t="s">
        <v>119</v>
      </c>
      <c r="N432" s="493"/>
      <c r="O432" s="581"/>
      <c r="P432" s="535">
        <v>1</v>
      </c>
      <c r="Q432" s="536"/>
    </row>
    <row r="433" spans="1:17" s="490" customFormat="1" ht="45.75" customHeight="1">
      <c r="A433" s="222" t="s">
        <v>653</v>
      </c>
      <c r="B433" s="484" t="s">
        <v>654</v>
      </c>
      <c r="C433" s="222" t="s">
        <v>655</v>
      </c>
      <c r="D433" s="506">
        <f t="shared" si="27"/>
        <v>1591000</v>
      </c>
      <c r="E433" s="506">
        <v>1591000</v>
      </c>
      <c r="F433" s="506"/>
      <c r="G433" s="506"/>
      <c r="H433" s="506"/>
      <c r="I433" s="506">
        <v>1591000</v>
      </c>
      <c r="J433" s="506">
        <v>1591000</v>
      </c>
      <c r="K433" s="506"/>
      <c r="L433" s="507"/>
      <c r="M433" s="481" t="s">
        <v>119</v>
      </c>
      <c r="N433" s="488"/>
      <c r="O433" s="582"/>
      <c r="P433" s="461">
        <v>1</v>
      </c>
      <c r="Q433" s="455"/>
    </row>
    <row r="434" spans="1:17" s="456" customFormat="1" ht="63">
      <c r="A434" s="212" t="s">
        <v>656</v>
      </c>
      <c r="B434" s="212" t="s">
        <v>657</v>
      </c>
      <c r="C434" s="212" t="s">
        <v>658</v>
      </c>
      <c r="D434" s="495">
        <f t="shared" si="27"/>
        <v>1581000</v>
      </c>
      <c r="E434" s="495">
        <v>1581000</v>
      </c>
      <c r="F434" s="495"/>
      <c r="G434" s="495"/>
      <c r="H434" s="495"/>
      <c r="I434" s="495">
        <v>1581000</v>
      </c>
      <c r="J434" s="495">
        <v>1581000</v>
      </c>
      <c r="K434" s="495"/>
      <c r="L434" s="214"/>
      <c r="M434" s="481" t="s">
        <v>119</v>
      </c>
      <c r="N434" s="482"/>
      <c r="O434" s="582"/>
      <c r="P434" s="461">
        <v>1</v>
      </c>
      <c r="Q434" s="455"/>
    </row>
    <row r="435" spans="1:17" s="456" customFormat="1" ht="67.5" customHeight="1">
      <c r="A435" s="212" t="s">
        <v>659</v>
      </c>
      <c r="B435" s="222" t="s">
        <v>660</v>
      </c>
      <c r="C435" s="222" t="s">
        <v>661</v>
      </c>
      <c r="D435" s="495">
        <f t="shared" si="27"/>
        <v>1596000</v>
      </c>
      <c r="E435" s="495">
        <v>1596000</v>
      </c>
      <c r="F435" s="495"/>
      <c r="G435" s="495"/>
      <c r="H435" s="495"/>
      <c r="I435" s="495">
        <v>1596000</v>
      </c>
      <c r="J435" s="495">
        <v>1596000</v>
      </c>
      <c r="K435" s="495"/>
      <c r="L435" s="214"/>
      <c r="M435" s="481" t="s">
        <v>119</v>
      </c>
      <c r="N435" s="482"/>
      <c r="O435" s="582"/>
      <c r="P435" s="461">
        <v>1</v>
      </c>
      <c r="Q435" s="455"/>
    </row>
    <row r="436" spans="1:17" s="490" customFormat="1" ht="63">
      <c r="A436" s="222" t="s">
        <v>662</v>
      </c>
      <c r="B436" s="212" t="s">
        <v>663</v>
      </c>
      <c r="C436" s="222" t="s">
        <v>664</v>
      </c>
      <c r="D436" s="506">
        <f t="shared" si="27"/>
        <v>983000</v>
      </c>
      <c r="E436" s="506">
        <v>983000</v>
      </c>
      <c r="F436" s="506"/>
      <c r="G436" s="506"/>
      <c r="H436" s="506"/>
      <c r="I436" s="506">
        <v>983000</v>
      </c>
      <c r="J436" s="506">
        <v>983000</v>
      </c>
      <c r="K436" s="506"/>
      <c r="L436" s="507"/>
      <c r="M436" s="481" t="s">
        <v>119</v>
      </c>
      <c r="N436" s="488"/>
      <c r="O436" s="582"/>
      <c r="P436" s="461">
        <v>1</v>
      </c>
      <c r="Q436" s="455"/>
    </row>
    <row r="437" spans="1:17" s="456" customFormat="1" ht="63">
      <c r="A437" s="212" t="s">
        <v>665</v>
      </c>
      <c r="B437" s="212" t="s">
        <v>663</v>
      </c>
      <c r="C437" s="212" t="s">
        <v>666</v>
      </c>
      <c r="D437" s="495">
        <f t="shared" si="27"/>
        <v>1429000</v>
      </c>
      <c r="E437" s="495">
        <v>1429000</v>
      </c>
      <c r="F437" s="495"/>
      <c r="G437" s="495"/>
      <c r="H437" s="495"/>
      <c r="I437" s="495">
        <v>1429000</v>
      </c>
      <c r="J437" s="495">
        <v>1429000</v>
      </c>
      <c r="K437" s="495"/>
      <c r="L437" s="214"/>
      <c r="M437" s="481" t="s">
        <v>119</v>
      </c>
      <c r="N437" s="482"/>
      <c r="O437" s="582"/>
      <c r="P437" s="461">
        <v>1</v>
      </c>
      <c r="Q437" s="455"/>
    </row>
    <row r="438" spans="1:71" s="356" customFormat="1" ht="23.25">
      <c r="A438" s="604" t="s">
        <v>667</v>
      </c>
      <c r="B438" s="584"/>
      <c r="C438" s="584"/>
      <c r="D438" s="605">
        <f t="shared" si="27"/>
        <v>2780000</v>
      </c>
      <c r="E438" s="583">
        <f>SUM(E439:E443)</f>
        <v>2780000</v>
      </c>
      <c r="F438" s="584"/>
      <c r="G438" s="584"/>
      <c r="H438" s="584"/>
      <c r="I438" s="588">
        <f>D438</f>
        <v>2780000</v>
      </c>
      <c r="J438" s="491">
        <f aca="true" t="shared" si="28" ref="J438:J443">I438</f>
        <v>2780000</v>
      </c>
      <c r="K438" s="493"/>
      <c r="L438" s="493"/>
      <c r="M438" s="513"/>
      <c r="N438" s="493"/>
      <c r="O438" s="581"/>
      <c r="P438" s="535">
        <v>1</v>
      </c>
      <c r="Q438" s="469"/>
      <c r="R438" s="469"/>
      <c r="S438" s="469"/>
      <c r="T438" s="469"/>
      <c r="U438" s="469"/>
      <c r="V438" s="469"/>
      <c r="W438" s="469"/>
      <c r="X438" s="469"/>
      <c r="Y438" s="469"/>
      <c r="Z438" s="469"/>
      <c r="AA438" s="469"/>
      <c r="AB438" s="469"/>
      <c r="AC438" s="469"/>
      <c r="AD438" s="469"/>
      <c r="AE438" s="469"/>
      <c r="AF438" s="469"/>
      <c r="AG438" s="469"/>
      <c r="AH438" s="469"/>
      <c r="AI438" s="469"/>
      <c r="AJ438" s="469"/>
      <c r="AK438" s="469"/>
      <c r="AL438" s="469"/>
      <c r="AM438" s="469"/>
      <c r="AN438" s="469"/>
      <c r="AO438" s="469"/>
      <c r="AP438" s="469"/>
      <c r="AQ438" s="469"/>
      <c r="AR438" s="469"/>
      <c r="AS438" s="469"/>
      <c r="AT438" s="469"/>
      <c r="AU438" s="469"/>
      <c r="AV438" s="469"/>
      <c r="AW438" s="469"/>
      <c r="AX438" s="469"/>
      <c r="AY438" s="469"/>
      <c r="AZ438" s="469"/>
      <c r="BA438" s="469"/>
      <c r="BB438" s="469"/>
      <c r="BC438" s="469"/>
      <c r="BD438" s="469"/>
      <c r="BE438" s="469"/>
      <c r="BF438" s="469"/>
      <c r="BG438" s="469"/>
      <c r="BH438" s="469"/>
      <c r="BI438" s="469"/>
      <c r="BJ438" s="469"/>
      <c r="BK438" s="469"/>
      <c r="BL438" s="469"/>
      <c r="BM438" s="469"/>
      <c r="BN438" s="469"/>
      <c r="BO438" s="469"/>
      <c r="BP438" s="469"/>
      <c r="BQ438" s="469"/>
      <c r="BR438" s="469"/>
      <c r="BS438" s="469"/>
    </row>
    <row r="439" spans="1:71" s="456" customFormat="1" ht="42">
      <c r="A439" s="212" t="s">
        <v>668</v>
      </c>
      <c r="B439" s="1276" t="s">
        <v>669</v>
      </c>
      <c r="C439" s="1278" t="s">
        <v>670</v>
      </c>
      <c r="D439" s="585">
        <f>E439+H439</f>
        <v>1200000</v>
      </c>
      <c r="E439" s="586">
        <v>1200000</v>
      </c>
      <c r="F439" s="587"/>
      <c r="G439" s="587"/>
      <c r="H439" s="587"/>
      <c r="I439" s="588">
        <f>E439</f>
        <v>1200000</v>
      </c>
      <c r="J439" s="495">
        <f t="shared" si="28"/>
        <v>1200000</v>
      </c>
      <c r="K439" s="495"/>
      <c r="L439" s="495"/>
      <c r="M439" s="481"/>
      <c r="N439" s="482"/>
      <c r="O439" s="482"/>
      <c r="P439" s="461">
        <v>1</v>
      </c>
      <c r="Q439" s="455"/>
      <c r="R439" s="455"/>
      <c r="S439" s="455"/>
      <c r="T439" s="455"/>
      <c r="U439" s="455"/>
      <c r="V439" s="455"/>
      <c r="W439" s="455"/>
      <c r="X439" s="455"/>
      <c r="Y439" s="455"/>
      <c r="Z439" s="455"/>
      <c r="AA439" s="455"/>
      <c r="AB439" s="455"/>
      <c r="AC439" s="455"/>
      <c r="AD439" s="455"/>
      <c r="AE439" s="455"/>
      <c r="AF439" s="455"/>
      <c r="AG439" s="455"/>
      <c r="AH439" s="455"/>
      <c r="AI439" s="455"/>
      <c r="AJ439" s="455"/>
      <c r="AK439" s="455"/>
      <c r="AL439" s="455"/>
      <c r="AM439" s="455"/>
      <c r="AN439" s="455"/>
      <c r="AO439" s="455"/>
      <c r="AP439" s="455"/>
      <c r="AQ439" s="455"/>
      <c r="AR439" s="455"/>
      <c r="AS439" s="455"/>
      <c r="AT439" s="455"/>
      <c r="AU439" s="455"/>
      <c r="AV439" s="455"/>
      <c r="AW439" s="455"/>
      <c r="AX439" s="455"/>
      <c r="AY439" s="455"/>
      <c r="AZ439" s="455"/>
      <c r="BA439" s="455"/>
      <c r="BB439" s="455"/>
      <c r="BC439" s="455"/>
      <c r="BD439" s="455"/>
      <c r="BE439" s="455"/>
      <c r="BF439" s="455"/>
      <c r="BG439" s="455"/>
      <c r="BH439" s="455"/>
      <c r="BI439" s="455"/>
      <c r="BJ439" s="455"/>
      <c r="BK439" s="455"/>
      <c r="BL439" s="455"/>
      <c r="BM439" s="455"/>
      <c r="BN439" s="455"/>
      <c r="BO439" s="455"/>
      <c r="BP439" s="455"/>
      <c r="BQ439" s="455"/>
      <c r="BR439" s="455"/>
      <c r="BS439" s="455"/>
    </row>
    <row r="440" spans="1:71" s="456" customFormat="1" ht="42">
      <c r="A440" s="212" t="s">
        <v>671</v>
      </c>
      <c r="B440" s="1276"/>
      <c r="C440" s="1278"/>
      <c r="D440" s="589">
        <f>E440+H440</f>
        <v>573000</v>
      </c>
      <c r="E440" s="590">
        <f>623000-50000</f>
        <v>573000</v>
      </c>
      <c r="F440" s="589"/>
      <c r="G440" s="587"/>
      <c r="H440" s="589"/>
      <c r="I440" s="588">
        <f>E440</f>
        <v>573000</v>
      </c>
      <c r="J440" s="495">
        <f t="shared" si="28"/>
        <v>573000</v>
      </c>
      <c r="K440" s="495"/>
      <c r="L440" s="495"/>
      <c r="M440" s="481"/>
      <c r="N440" s="482"/>
      <c r="O440" s="482"/>
      <c r="P440" s="461">
        <v>1</v>
      </c>
      <c r="Q440" s="462"/>
      <c r="R440" s="455"/>
      <c r="S440" s="455"/>
      <c r="T440" s="455"/>
      <c r="U440" s="455"/>
      <c r="V440" s="455"/>
      <c r="W440" s="455"/>
      <c r="X440" s="455"/>
      <c r="Y440" s="455"/>
      <c r="Z440" s="455"/>
      <c r="AA440" s="455"/>
      <c r="AB440" s="455"/>
      <c r="AC440" s="455"/>
      <c r="AD440" s="455"/>
      <c r="AE440" s="455"/>
      <c r="AF440" s="455"/>
      <c r="AG440" s="455"/>
      <c r="AH440" s="455"/>
      <c r="AI440" s="455"/>
      <c r="AJ440" s="455"/>
      <c r="AK440" s="455"/>
      <c r="AL440" s="455"/>
      <c r="AM440" s="455"/>
      <c r="AN440" s="455"/>
      <c r="AO440" s="455"/>
      <c r="AP440" s="455"/>
      <c r="AQ440" s="455"/>
      <c r="AR440" s="455"/>
      <c r="AS440" s="455"/>
      <c r="AT440" s="455"/>
      <c r="AU440" s="455"/>
      <c r="AV440" s="455"/>
      <c r="AW440" s="455"/>
      <c r="AX440" s="455"/>
      <c r="AY440" s="455"/>
      <c r="AZ440" s="455"/>
      <c r="BA440" s="455"/>
      <c r="BB440" s="455"/>
      <c r="BC440" s="455"/>
      <c r="BD440" s="455"/>
      <c r="BE440" s="455"/>
      <c r="BF440" s="455"/>
      <c r="BG440" s="455"/>
      <c r="BH440" s="455"/>
      <c r="BI440" s="455"/>
      <c r="BJ440" s="455"/>
      <c r="BK440" s="455"/>
      <c r="BL440" s="455"/>
      <c r="BM440" s="455"/>
      <c r="BN440" s="455"/>
      <c r="BO440" s="455"/>
      <c r="BP440" s="455"/>
      <c r="BQ440" s="455"/>
      <c r="BR440" s="455"/>
      <c r="BS440" s="455"/>
    </row>
    <row r="441" spans="1:71" s="456" customFormat="1" ht="42">
      <c r="A441" s="212" t="s">
        <v>672</v>
      </c>
      <c r="B441" s="1276"/>
      <c r="C441" s="1278"/>
      <c r="D441" s="589">
        <f>E441+H441</f>
        <v>507000</v>
      </c>
      <c r="E441" s="590">
        <f>557000-50000</f>
        <v>507000</v>
      </c>
      <c r="F441" s="589"/>
      <c r="G441" s="587"/>
      <c r="H441" s="589"/>
      <c r="I441" s="588">
        <f>E441</f>
        <v>507000</v>
      </c>
      <c r="J441" s="495">
        <f t="shared" si="28"/>
        <v>507000</v>
      </c>
      <c r="K441" s="495"/>
      <c r="L441" s="495"/>
      <c r="M441" s="481"/>
      <c r="N441" s="482"/>
      <c r="O441" s="482"/>
      <c r="P441" s="461">
        <v>1</v>
      </c>
      <c r="Q441" s="462"/>
      <c r="R441" s="455"/>
      <c r="S441" s="455"/>
      <c r="T441" s="455"/>
      <c r="U441" s="455"/>
      <c r="V441" s="455"/>
      <c r="W441" s="455"/>
      <c r="X441" s="455"/>
      <c r="Y441" s="455"/>
      <c r="Z441" s="455"/>
      <c r="AA441" s="455"/>
      <c r="AB441" s="455"/>
      <c r="AC441" s="455"/>
      <c r="AD441" s="455"/>
      <c r="AE441" s="455"/>
      <c r="AF441" s="455"/>
      <c r="AG441" s="455"/>
      <c r="AH441" s="455"/>
      <c r="AI441" s="455"/>
      <c r="AJ441" s="455"/>
      <c r="AK441" s="455"/>
      <c r="AL441" s="455"/>
      <c r="AM441" s="455"/>
      <c r="AN441" s="455"/>
      <c r="AO441" s="455"/>
      <c r="AP441" s="455"/>
      <c r="AQ441" s="455"/>
      <c r="AR441" s="455"/>
      <c r="AS441" s="455"/>
      <c r="AT441" s="455"/>
      <c r="AU441" s="455"/>
      <c r="AV441" s="455"/>
      <c r="AW441" s="455"/>
      <c r="AX441" s="455"/>
      <c r="AY441" s="455"/>
      <c r="AZ441" s="455"/>
      <c r="BA441" s="455"/>
      <c r="BB441" s="455"/>
      <c r="BC441" s="455"/>
      <c r="BD441" s="455"/>
      <c r="BE441" s="455"/>
      <c r="BF441" s="455"/>
      <c r="BG441" s="455"/>
      <c r="BH441" s="455"/>
      <c r="BI441" s="455"/>
      <c r="BJ441" s="455"/>
      <c r="BK441" s="455"/>
      <c r="BL441" s="455"/>
      <c r="BM441" s="455"/>
      <c r="BN441" s="455"/>
      <c r="BO441" s="455"/>
      <c r="BP441" s="455"/>
      <c r="BQ441" s="455"/>
      <c r="BR441" s="455"/>
      <c r="BS441" s="455"/>
    </row>
    <row r="442" spans="1:71" s="456" customFormat="1" ht="63">
      <c r="A442" s="212" t="s">
        <v>673</v>
      </c>
      <c r="B442" s="1276"/>
      <c r="C442" s="1278"/>
      <c r="D442" s="589">
        <f>E442+H442</f>
        <v>400000</v>
      </c>
      <c r="E442" s="590">
        <v>400000</v>
      </c>
      <c r="F442" s="589"/>
      <c r="G442" s="587"/>
      <c r="H442" s="589"/>
      <c r="I442" s="588">
        <f>E442</f>
        <v>400000</v>
      </c>
      <c r="J442" s="495">
        <f t="shared" si="28"/>
        <v>400000</v>
      </c>
      <c r="K442" s="495"/>
      <c r="L442" s="495"/>
      <c r="M442" s="481"/>
      <c r="N442" s="482"/>
      <c r="O442" s="482"/>
      <c r="P442" s="461">
        <v>1</v>
      </c>
      <c r="Q442" s="462"/>
      <c r="R442" s="455"/>
      <c r="S442" s="455"/>
      <c r="T442" s="455"/>
      <c r="U442" s="455"/>
      <c r="V442" s="455"/>
      <c r="W442" s="455"/>
      <c r="X442" s="455"/>
      <c r="Y442" s="455"/>
      <c r="Z442" s="455"/>
      <c r="AA442" s="455"/>
      <c r="AB442" s="455"/>
      <c r="AC442" s="455"/>
      <c r="AD442" s="455"/>
      <c r="AE442" s="455"/>
      <c r="AF442" s="455"/>
      <c r="AG442" s="455"/>
      <c r="AH442" s="455"/>
      <c r="AI442" s="455"/>
      <c r="AJ442" s="455"/>
      <c r="AK442" s="455"/>
      <c r="AL442" s="455"/>
      <c r="AM442" s="455"/>
      <c r="AN442" s="455"/>
      <c r="AO442" s="455"/>
      <c r="AP442" s="455"/>
      <c r="AQ442" s="455"/>
      <c r="AR442" s="455"/>
      <c r="AS442" s="455"/>
      <c r="AT442" s="455"/>
      <c r="AU442" s="455"/>
      <c r="AV442" s="455"/>
      <c r="AW442" s="455"/>
      <c r="AX442" s="455"/>
      <c r="AY442" s="455"/>
      <c r="AZ442" s="455"/>
      <c r="BA442" s="455"/>
      <c r="BB442" s="455"/>
      <c r="BC442" s="455"/>
      <c r="BD442" s="455"/>
      <c r="BE442" s="455"/>
      <c r="BF442" s="455"/>
      <c r="BG442" s="455"/>
      <c r="BH442" s="455"/>
      <c r="BI442" s="455"/>
      <c r="BJ442" s="455"/>
      <c r="BK442" s="455"/>
      <c r="BL442" s="455"/>
      <c r="BM442" s="455"/>
      <c r="BN442" s="455"/>
      <c r="BO442" s="455"/>
      <c r="BP442" s="455"/>
      <c r="BQ442" s="455"/>
      <c r="BR442" s="455"/>
      <c r="BS442" s="455"/>
    </row>
    <row r="443" spans="1:71" s="456" customFormat="1" ht="63">
      <c r="A443" s="228" t="s">
        <v>674</v>
      </c>
      <c r="B443" s="1277"/>
      <c r="C443" s="1279"/>
      <c r="D443" s="591">
        <f>E443+H443</f>
        <v>100000</v>
      </c>
      <c r="E443" s="592">
        <v>100000</v>
      </c>
      <c r="F443" s="591"/>
      <c r="G443" s="591"/>
      <c r="H443" s="591"/>
      <c r="I443" s="593">
        <f>E443</f>
        <v>100000</v>
      </c>
      <c r="J443" s="594">
        <f t="shared" si="28"/>
        <v>100000</v>
      </c>
      <c r="K443" s="594"/>
      <c r="L443" s="594"/>
      <c r="M443" s="595"/>
      <c r="N443" s="596"/>
      <c r="O443" s="596"/>
      <c r="P443" s="461">
        <v>1</v>
      </c>
      <c r="Q443" s="462"/>
      <c r="R443" s="455"/>
      <c r="S443" s="455"/>
      <c r="T443" s="455"/>
      <c r="U443" s="455"/>
      <c r="V443" s="455"/>
      <c r="W443" s="455"/>
      <c r="X443" s="455"/>
      <c r="Y443" s="455"/>
      <c r="Z443" s="455"/>
      <c r="AA443" s="455"/>
      <c r="AB443" s="455"/>
      <c r="AC443" s="455"/>
      <c r="AD443" s="455"/>
      <c r="AE443" s="455"/>
      <c r="AF443" s="455"/>
      <c r="AG443" s="455"/>
      <c r="AH443" s="455"/>
      <c r="AI443" s="455"/>
      <c r="AJ443" s="455"/>
      <c r="AK443" s="455"/>
      <c r="AL443" s="455"/>
      <c r="AM443" s="455"/>
      <c r="AN443" s="455"/>
      <c r="AO443" s="455"/>
      <c r="AP443" s="455"/>
      <c r="AQ443" s="455"/>
      <c r="AR443" s="455"/>
      <c r="AS443" s="455"/>
      <c r="AT443" s="455"/>
      <c r="AU443" s="455"/>
      <c r="AV443" s="455"/>
      <c r="AW443" s="455"/>
      <c r="AX443" s="455"/>
      <c r="AY443" s="455"/>
      <c r="AZ443" s="455"/>
      <c r="BA443" s="455"/>
      <c r="BB443" s="455"/>
      <c r="BC443" s="455"/>
      <c r="BD443" s="455"/>
      <c r="BE443" s="455"/>
      <c r="BF443" s="455"/>
      <c r="BG443" s="455"/>
      <c r="BH443" s="455"/>
      <c r="BI443" s="455"/>
      <c r="BJ443" s="455"/>
      <c r="BK443" s="455"/>
      <c r="BL443" s="455"/>
      <c r="BM443" s="455"/>
      <c r="BN443" s="455"/>
      <c r="BO443" s="455"/>
      <c r="BP443" s="455"/>
      <c r="BQ443" s="455"/>
      <c r="BR443" s="455"/>
      <c r="BS443" s="455"/>
    </row>
    <row r="444" spans="1:71" s="456" customFormat="1" ht="21">
      <c r="A444" s="424" t="s">
        <v>675</v>
      </c>
      <c r="B444" s="424"/>
      <c r="C444" s="424"/>
      <c r="D444" s="597">
        <f>SUM(E444:H444)</f>
        <v>13945500</v>
      </c>
      <c r="E444" s="598">
        <v>11454700</v>
      </c>
      <c r="F444" s="598"/>
      <c r="G444" s="598"/>
      <c r="H444" s="598">
        <v>2490800</v>
      </c>
      <c r="I444" s="598">
        <f>SUM(J444:L444)</f>
        <v>13945500</v>
      </c>
      <c r="J444" s="598">
        <f>+D444</f>
        <v>13945500</v>
      </c>
      <c r="K444" s="598"/>
      <c r="L444" s="598"/>
      <c r="M444" s="599"/>
      <c r="N444" s="600" t="s">
        <v>386</v>
      </c>
      <c r="O444" s="599" t="s">
        <v>14</v>
      </c>
      <c r="P444" s="455"/>
      <c r="Q444" s="455"/>
      <c r="R444" s="455"/>
      <c r="S444" s="455"/>
      <c r="T444" s="455"/>
      <c r="U444" s="455"/>
      <c r="V444" s="455"/>
      <c r="W444" s="455"/>
      <c r="X444" s="455"/>
      <c r="Y444" s="455"/>
      <c r="Z444" s="455"/>
      <c r="AA444" s="455"/>
      <c r="AB444" s="455"/>
      <c r="AC444" s="455"/>
      <c r="AD444" s="455"/>
      <c r="AE444" s="455"/>
      <c r="AF444" s="455"/>
      <c r="AG444" s="455"/>
      <c r="AH444" s="455"/>
      <c r="AI444" s="455"/>
      <c r="AJ444" s="455"/>
      <c r="AK444" s="455"/>
      <c r="AL444" s="455"/>
      <c r="AM444" s="455"/>
      <c r="AN444" s="455"/>
      <c r="AO444" s="455"/>
      <c r="AP444" s="455"/>
      <c r="AQ444" s="455"/>
      <c r="AR444" s="455"/>
      <c r="AS444" s="455"/>
      <c r="AT444" s="455"/>
      <c r="AU444" s="455"/>
      <c r="AV444" s="455"/>
      <c r="AW444" s="455"/>
      <c r="AX444" s="455"/>
      <c r="AY444" s="455"/>
      <c r="AZ444" s="455"/>
      <c r="BA444" s="455"/>
      <c r="BB444" s="455"/>
      <c r="BC444" s="455"/>
      <c r="BD444" s="455"/>
      <c r="BE444" s="455"/>
      <c r="BF444" s="455"/>
      <c r="BG444" s="455"/>
      <c r="BH444" s="455"/>
      <c r="BI444" s="455"/>
      <c r="BJ444" s="455"/>
      <c r="BK444" s="455"/>
      <c r="BL444" s="455"/>
      <c r="BM444" s="455"/>
      <c r="BN444" s="455"/>
      <c r="BO444" s="455"/>
      <c r="BP444" s="455"/>
      <c r="BQ444" s="455"/>
      <c r="BR444" s="455"/>
      <c r="BS444" s="455"/>
    </row>
    <row r="445" spans="1:16" s="731" customFormat="1" ht="42">
      <c r="A445" s="738" t="s">
        <v>752</v>
      </c>
      <c r="B445" s="739"/>
      <c r="C445" s="739"/>
      <c r="D445" s="740">
        <f>SUM(E445:H445)</f>
        <v>37750000</v>
      </c>
      <c r="E445" s="740">
        <f>SUM(E446:E455)</f>
        <v>37750000</v>
      </c>
      <c r="F445" s="740"/>
      <c r="G445" s="740"/>
      <c r="H445" s="740"/>
      <c r="I445" s="740">
        <f>SUM(I446:I455)</f>
        <v>37750000</v>
      </c>
      <c r="J445" s="740">
        <f>SUM(J446:J455)</f>
        <v>18610000</v>
      </c>
      <c r="K445" s="740">
        <f>SUM(K446:K455)</f>
        <v>6750000</v>
      </c>
      <c r="L445" s="740">
        <f>SUM(L446:L455)</f>
        <v>12390000</v>
      </c>
      <c r="M445" s="741"/>
      <c r="N445" s="742" t="s">
        <v>753</v>
      </c>
      <c r="O445" s="743" t="s">
        <v>72</v>
      </c>
      <c r="P445" s="1217"/>
    </row>
    <row r="446" spans="1:16" s="731" customFormat="1" ht="104.25" customHeight="1">
      <c r="A446" s="665" t="s">
        <v>754</v>
      </c>
      <c r="B446" s="665" t="s">
        <v>755</v>
      </c>
      <c r="C446" s="665" t="s">
        <v>756</v>
      </c>
      <c r="D446" s="666">
        <v>6750000</v>
      </c>
      <c r="E446" s="666">
        <v>6750000</v>
      </c>
      <c r="F446" s="666"/>
      <c r="G446" s="666"/>
      <c r="H446" s="666"/>
      <c r="I446" s="666">
        <v>6750000</v>
      </c>
      <c r="J446" s="666"/>
      <c r="K446" s="666">
        <v>6750000</v>
      </c>
      <c r="L446" s="667"/>
      <c r="M446" s="668" t="s">
        <v>55</v>
      </c>
      <c r="N446" s="669"/>
      <c r="O446" s="670"/>
      <c r="P446" s="671"/>
    </row>
    <row r="447" spans="1:16" s="679" customFormat="1" ht="163.5" customHeight="1">
      <c r="A447" s="237" t="s">
        <v>757</v>
      </c>
      <c r="B447" s="237" t="s">
        <v>758</v>
      </c>
      <c r="C447" s="237" t="s">
        <v>759</v>
      </c>
      <c r="D447" s="672">
        <v>7827500</v>
      </c>
      <c r="E447" s="673">
        <v>7827500</v>
      </c>
      <c r="F447" s="673"/>
      <c r="G447" s="673"/>
      <c r="H447" s="673"/>
      <c r="I447" s="672">
        <v>7827500</v>
      </c>
      <c r="J447" s="673">
        <v>7827500</v>
      </c>
      <c r="K447" s="673"/>
      <c r="L447" s="674"/>
      <c r="M447" s="675" t="s">
        <v>145</v>
      </c>
      <c r="N447" s="676"/>
      <c r="O447" s="677"/>
      <c r="P447" s="678"/>
    </row>
    <row r="448" spans="1:16" s="679" customFormat="1" ht="79.5" customHeight="1">
      <c r="A448" s="680" t="s">
        <v>760</v>
      </c>
      <c r="B448" s="680" t="s">
        <v>761</v>
      </c>
      <c r="C448" s="680" t="s">
        <v>762</v>
      </c>
      <c r="D448" s="672">
        <v>11790000</v>
      </c>
      <c r="E448" s="672">
        <v>11790000</v>
      </c>
      <c r="F448" s="672"/>
      <c r="G448" s="672"/>
      <c r="H448" s="672"/>
      <c r="I448" s="672">
        <v>11790000</v>
      </c>
      <c r="J448" s="672"/>
      <c r="K448" s="672"/>
      <c r="L448" s="681">
        <v>11790000</v>
      </c>
      <c r="M448" s="675" t="s">
        <v>55</v>
      </c>
      <c r="N448" s="682"/>
      <c r="O448" s="677"/>
      <c r="P448" s="678"/>
    </row>
    <row r="449" spans="1:16" s="679" customFormat="1" ht="115.5" customHeight="1">
      <c r="A449" s="175" t="s">
        <v>763</v>
      </c>
      <c r="B449" s="175" t="s">
        <v>764</v>
      </c>
      <c r="C449" s="175" t="s">
        <v>765</v>
      </c>
      <c r="D449" s="672"/>
      <c r="E449" s="672"/>
      <c r="F449" s="672"/>
      <c r="G449" s="672"/>
      <c r="H449" s="672"/>
      <c r="I449" s="672"/>
      <c r="J449" s="672"/>
      <c r="K449" s="672"/>
      <c r="L449" s="681"/>
      <c r="M449" s="675"/>
      <c r="N449" s="682"/>
      <c r="O449" s="677"/>
      <c r="P449" s="678"/>
    </row>
    <row r="450" spans="1:16" s="679" customFormat="1" ht="135.75" customHeight="1">
      <c r="A450" s="680" t="s">
        <v>766</v>
      </c>
      <c r="B450" s="680" t="s">
        <v>767</v>
      </c>
      <c r="C450" s="680" t="s">
        <v>768</v>
      </c>
      <c r="D450" s="672">
        <v>2580500</v>
      </c>
      <c r="E450" s="672">
        <v>2580000</v>
      </c>
      <c r="F450" s="672"/>
      <c r="G450" s="672"/>
      <c r="H450" s="672"/>
      <c r="I450" s="672">
        <f>SUM(J450:L450)</f>
        <v>1980000</v>
      </c>
      <c r="J450" s="672">
        <v>1980000</v>
      </c>
      <c r="K450" s="672"/>
      <c r="L450" s="681"/>
      <c r="M450" s="675" t="s">
        <v>119</v>
      </c>
      <c r="N450" s="682"/>
      <c r="O450" s="677"/>
      <c r="P450" s="678"/>
    </row>
    <row r="451" spans="1:16" s="679" customFormat="1" ht="38.25" customHeight="1">
      <c r="A451" s="683"/>
      <c r="B451" s="200" t="s">
        <v>769</v>
      </c>
      <c r="C451" s="200" t="s">
        <v>770</v>
      </c>
      <c r="D451" s="684"/>
      <c r="E451" s="684"/>
      <c r="F451" s="684"/>
      <c r="G451" s="684"/>
      <c r="H451" s="684"/>
      <c r="I451" s="684">
        <v>600000</v>
      </c>
      <c r="J451" s="684"/>
      <c r="K451" s="684"/>
      <c r="L451" s="685">
        <v>600000</v>
      </c>
      <c r="M451" s="686"/>
      <c r="N451" s="687"/>
      <c r="O451" s="688"/>
      <c r="P451" s="678"/>
    </row>
    <row r="452" spans="1:16" s="679" customFormat="1" ht="21">
      <c r="A452" s="689"/>
      <c r="B452" s="689"/>
      <c r="C452" s="690"/>
      <c r="D452" s="691"/>
      <c r="E452" s="691"/>
      <c r="F452" s="691"/>
      <c r="G452" s="691"/>
      <c r="H452" s="691"/>
      <c r="I452" s="691"/>
      <c r="J452" s="691"/>
      <c r="K452" s="691"/>
      <c r="L452" s="692"/>
      <c r="M452" s="693"/>
      <c r="N452" s="694"/>
      <c r="O452" s="695"/>
      <c r="P452" s="678"/>
    </row>
    <row r="453" spans="1:16" s="679" customFormat="1" ht="21">
      <c r="A453" s="696"/>
      <c r="B453" s="696"/>
      <c r="C453" s="697"/>
      <c r="D453" s="698"/>
      <c r="E453" s="698"/>
      <c r="F453" s="698"/>
      <c r="G453" s="698"/>
      <c r="H453" s="698"/>
      <c r="I453" s="698"/>
      <c r="J453" s="698"/>
      <c r="K453" s="698"/>
      <c r="L453" s="699"/>
      <c r="M453" s="700"/>
      <c r="N453" s="701"/>
      <c r="O453" s="702"/>
      <c r="P453" s="678"/>
    </row>
    <row r="454" spans="1:16" s="679" customFormat="1" ht="96.75" customHeight="1">
      <c r="A454" s="703" t="s">
        <v>771</v>
      </c>
      <c r="B454" s="704" t="s">
        <v>772</v>
      </c>
      <c r="C454" s="703" t="s">
        <v>773</v>
      </c>
      <c r="D454" s="705">
        <v>1769650</v>
      </c>
      <c r="E454" s="705">
        <v>1769650</v>
      </c>
      <c r="F454" s="704"/>
      <c r="G454" s="704"/>
      <c r="H454" s="704"/>
      <c r="I454" s="705">
        <v>1769650</v>
      </c>
      <c r="J454" s="705">
        <v>1769650</v>
      </c>
      <c r="K454" s="704"/>
      <c r="L454" s="704"/>
      <c r="M454" s="668" t="s">
        <v>119</v>
      </c>
      <c r="N454" s="704"/>
      <c r="O454" s="704"/>
      <c r="P454" s="678"/>
    </row>
    <row r="455" spans="1:16" s="679" customFormat="1" ht="21">
      <c r="A455" s="706" t="s">
        <v>774</v>
      </c>
      <c r="B455" s="707"/>
      <c r="C455" s="707"/>
      <c r="D455" s="708">
        <v>7032850</v>
      </c>
      <c r="E455" s="708">
        <v>7032850</v>
      </c>
      <c r="F455" s="708"/>
      <c r="G455" s="708"/>
      <c r="H455" s="708"/>
      <c r="I455" s="708">
        <v>7032850</v>
      </c>
      <c r="J455" s="708">
        <v>7032850</v>
      </c>
      <c r="K455" s="709"/>
      <c r="L455" s="710"/>
      <c r="M455" s="711"/>
      <c r="N455" s="712"/>
      <c r="O455" s="713"/>
      <c r="P455" s="678"/>
    </row>
    <row r="456" spans="1:16" s="679" customFormat="1" ht="63">
      <c r="A456" s="714" t="s">
        <v>775</v>
      </c>
      <c r="B456" s="715" t="s">
        <v>776</v>
      </c>
      <c r="C456" s="715" t="s">
        <v>777</v>
      </c>
      <c r="D456" s="716">
        <v>5000</v>
      </c>
      <c r="E456" s="716">
        <v>5000</v>
      </c>
      <c r="F456" s="716"/>
      <c r="G456" s="716"/>
      <c r="H456" s="716"/>
      <c r="I456" s="716">
        <v>5000</v>
      </c>
      <c r="J456" s="716">
        <v>5000</v>
      </c>
      <c r="K456" s="716"/>
      <c r="L456" s="717"/>
      <c r="M456" s="718"/>
      <c r="N456" s="719"/>
      <c r="O456" s="720"/>
      <c r="P456" s="678"/>
    </row>
    <row r="457" spans="1:16" s="679" customFormat="1" ht="63">
      <c r="A457" s="715" t="s">
        <v>778</v>
      </c>
      <c r="B457" s="715" t="s">
        <v>779</v>
      </c>
      <c r="C457" s="715" t="s">
        <v>780</v>
      </c>
      <c r="D457" s="721"/>
      <c r="E457" s="722"/>
      <c r="F457" s="721"/>
      <c r="G457" s="721"/>
      <c r="H457" s="721"/>
      <c r="I457" s="721"/>
      <c r="J457" s="721"/>
      <c r="K457" s="721"/>
      <c r="L457" s="723"/>
      <c r="M457" s="718" t="s">
        <v>54</v>
      </c>
      <c r="N457" s="722"/>
      <c r="O457" s="720"/>
      <c r="P457" s="678"/>
    </row>
    <row r="458" spans="1:16" s="679" customFormat="1" ht="42">
      <c r="A458" s="174" t="s">
        <v>781</v>
      </c>
      <c r="B458" s="174" t="s">
        <v>782</v>
      </c>
      <c r="C458" s="724" t="s">
        <v>783</v>
      </c>
      <c r="D458" s="716"/>
      <c r="E458" s="721"/>
      <c r="F458" s="716"/>
      <c r="G458" s="716"/>
      <c r="H458" s="716"/>
      <c r="I458" s="716"/>
      <c r="J458" s="716"/>
      <c r="K458" s="716"/>
      <c r="L458" s="717"/>
      <c r="M458" s="718" t="s">
        <v>57</v>
      </c>
      <c r="N458" s="719"/>
      <c r="O458" s="720"/>
      <c r="P458" s="678"/>
    </row>
    <row r="459" spans="1:16" s="679" customFormat="1" ht="42">
      <c r="A459" s="714" t="s">
        <v>784</v>
      </c>
      <c r="B459" s="174" t="s">
        <v>785</v>
      </c>
      <c r="C459" s="174" t="s">
        <v>786</v>
      </c>
      <c r="D459" s="725">
        <v>2712850</v>
      </c>
      <c r="E459" s="725">
        <v>2712850</v>
      </c>
      <c r="F459" s="716"/>
      <c r="G459" s="716"/>
      <c r="H459" s="716"/>
      <c r="I459" s="725">
        <v>2712850</v>
      </c>
      <c r="J459" s="725">
        <v>2712850</v>
      </c>
      <c r="K459" s="716"/>
      <c r="L459" s="717"/>
      <c r="M459" s="718"/>
      <c r="N459" s="719"/>
      <c r="O459" s="720"/>
      <c r="P459" s="678"/>
    </row>
    <row r="460" spans="1:16" s="679" customFormat="1" ht="24" customHeight="1">
      <c r="A460" s="175" t="s">
        <v>787</v>
      </c>
      <c r="B460" s="726"/>
      <c r="C460" s="715"/>
      <c r="D460" s="716"/>
      <c r="E460" s="716"/>
      <c r="F460" s="716"/>
      <c r="G460" s="716"/>
      <c r="H460" s="716"/>
      <c r="I460" s="716"/>
      <c r="J460" s="716"/>
      <c r="K460" s="716"/>
      <c r="L460" s="717"/>
      <c r="M460" s="718" t="s">
        <v>42</v>
      </c>
      <c r="N460" s="719"/>
      <c r="O460" s="720"/>
      <c r="P460" s="727"/>
    </row>
    <row r="461" spans="1:16" s="679" customFormat="1" ht="24" customHeight="1">
      <c r="A461" s="728" t="s">
        <v>788</v>
      </c>
      <c r="B461" s="1218"/>
      <c r="C461" s="715"/>
      <c r="D461" s="716"/>
      <c r="E461" s="716"/>
      <c r="F461" s="716"/>
      <c r="G461" s="716"/>
      <c r="H461" s="716"/>
      <c r="I461" s="716"/>
      <c r="J461" s="716"/>
      <c r="K461" s="716"/>
      <c r="L461" s="717"/>
      <c r="M461" s="718" t="s">
        <v>54</v>
      </c>
      <c r="N461" s="719"/>
      <c r="O461" s="720"/>
      <c r="P461" s="727"/>
    </row>
    <row r="462" spans="1:16" s="679" customFormat="1" ht="102" customHeight="1">
      <c r="A462" s="729" t="s">
        <v>789</v>
      </c>
      <c r="B462" s="715" t="s">
        <v>790</v>
      </c>
      <c r="C462" s="715" t="s">
        <v>791</v>
      </c>
      <c r="D462" s="725">
        <v>4315000</v>
      </c>
      <c r="E462" s="725">
        <v>4315000</v>
      </c>
      <c r="F462" s="716"/>
      <c r="G462" s="716"/>
      <c r="H462" s="716"/>
      <c r="I462" s="725">
        <v>4315000</v>
      </c>
      <c r="J462" s="725">
        <v>4315000</v>
      </c>
      <c r="K462" s="716"/>
      <c r="L462" s="717"/>
      <c r="M462" s="718"/>
      <c r="N462" s="719"/>
      <c r="O462" s="720"/>
      <c r="P462" s="727"/>
    </row>
    <row r="463" spans="1:16" s="731" customFormat="1" ht="42">
      <c r="A463" s="175" t="s">
        <v>792</v>
      </c>
      <c r="B463" s="715"/>
      <c r="C463" s="715"/>
      <c r="D463" s="716"/>
      <c r="E463" s="716"/>
      <c r="F463" s="716"/>
      <c r="G463" s="716"/>
      <c r="H463" s="716"/>
      <c r="I463" s="716"/>
      <c r="J463" s="716"/>
      <c r="K463" s="716"/>
      <c r="L463" s="717"/>
      <c r="M463" s="718" t="s">
        <v>42</v>
      </c>
      <c r="N463" s="719"/>
      <c r="O463" s="720"/>
      <c r="P463" s="730"/>
    </row>
    <row r="464" spans="1:16" s="731" customFormat="1" ht="42">
      <c r="A464" s="175" t="s">
        <v>793</v>
      </c>
      <c r="B464" s="715"/>
      <c r="C464" s="715"/>
      <c r="D464" s="716"/>
      <c r="E464" s="716"/>
      <c r="F464" s="716"/>
      <c r="G464" s="716"/>
      <c r="H464" s="716"/>
      <c r="I464" s="716"/>
      <c r="J464" s="716"/>
      <c r="K464" s="716"/>
      <c r="L464" s="717"/>
      <c r="M464" s="718" t="s">
        <v>54</v>
      </c>
      <c r="N464" s="719"/>
      <c r="O464" s="720"/>
      <c r="P464" s="730"/>
    </row>
    <row r="465" spans="1:16" s="731" customFormat="1" ht="42">
      <c r="A465" s="175" t="s">
        <v>794</v>
      </c>
      <c r="B465" s="715"/>
      <c r="C465" s="715"/>
      <c r="D465" s="716"/>
      <c r="E465" s="716"/>
      <c r="F465" s="716"/>
      <c r="G465" s="716"/>
      <c r="H465" s="716"/>
      <c r="I465" s="716"/>
      <c r="J465" s="716"/>
      <c r="K465" s="716"/>
      <c r="L465" s="717"/>
      <c r="M465" s="718" t="s">
        <v>54</v>
      </c>
      <c r="N465" s="719"/>
      <c r="O465" s="720"/>
      <c r="P465" s="730"/>
    </row>
    <row r="466" spans="1:16" s="731" customFormat="1" ht="21">
      <c r="A466" s="187" t="s">
        <v>795</v>
      </c>
      <c r="B466" s="732"/>
      <c r="C466" s="732"/>
      <c r="D466" s="733"/>
      <c r="E466" s="733"/>
      <c r="F466" s="733"/>
      <c r="G466" s="733"/>
      <c r="H466" s="733"/>
      <c r="I466" s="733"/>
      <c r="J466" s="733"/>
      <c r="K466" s="733"/>
      <c r="L466" s="734"/>
      <c r="M466" s="735" t="s">
        <v>57</v>
      </c>
      <c r="N466" s="736"/>
      <c r="O466" s="737"/>
      <c r="P466" s="730"/>
    </row>
    <row r="467" spans="1:16" s="750" customFormat="1" ht="25.5" customHeight="1">
      <c r="A467" s="1264" t="s">
        <v>798</v>
      </c>
      <c r="B467" s="1264"/>
      <c r="C467" s="1264"/>
      <c r="D467" s="746"/>
      <c r="E467" s="746"/>
      <c r="F467" s="746"/>
      <c r="G467" s="746"/>
      <c r="H467" s="746"/>
      <c r="I467" s="746"/>
      <c r="J467" s="746"/>
      <c r="K467" s="746"/>
      <c r="L467" s="746"/>
      <c r="M467" s="747"/>
      <c r="N467" s="746"/>
      <c r="O467" s="748"/>
      <c r="P467" s="749"/>
    </row>
    <row r="468" spans="1:16" s="745" customFormat="1" ht="28.5" customHeight="1">
      <c r="A468" s="1263" t="s">
        <v>796</v>
      </c>
      <c r="B468" s="1263"/>
      <c r="C468" s="1263"/>
      <c r="D468" s="879">
        <f>SUM(E468:H468)</f>
        <v>228214600</v>
      </c>
      <c r="E468" s="879">
        <f>E469+E499+E511+E516+E523+E528+E538</f>
        <v>228214600</v>
      </c>
      <c r="F468" s="879">
        <f>F469+F499+F511+F516+F523+F528+F538</f>
        <v>0</v>
      </c>
      <c r="G468" s="879">
        <f>G469+G499+G511+G516+G523+G528+G538</f>
        <v>0</v>
      </c>
      <c r="H468" s="879">
        <f>H469+H499+H511+H516+H523+H528+H538</f>
        <v>0</v>
      </c>
      <c r="I468" s="879">
        <f>SUM(J468:L468)</f>
        <v>228214600</v>
      </c>
      <c r="J468" s="879">
        <f>J469+J499+J511+J516+J523+J528+J538</f>
        <v>126052100</v>
      </c>
      <c r="K468" s="879">
        <f>K469+K499+K511+K516+K523+K528+K538</f>
        <v>69177500</v>
      </c>
      <c r="L468" s="879">
        <f>L469+L499+L511+L516+L523+L528+L538</f>
        <v>32985000</v>
      </c>
      <c r="M468" s="880"/>
      <c r="N468" s="881" t="s">
        <v>797</v>
      </c>
      <c r="O468" s="882"/>
      <c r="P468" s="744">
        <v>6</v>
      </c>
    </row>
    <row r="469" spans="1:16" s="750" customFormat="1" ht="45.75" customHeight="1">
      <c r="A469" s="883" t="s">
        <v>799</v>
      </c>
      <c r="B469" s="883"/>
      <c r="C469" s="883"/>
      <c r="D469" s="884">
        <f>SUM(E469:H469)</f>
        <v>44851400</v>
      </c>
      <c r="E469" s="884">
        <f>+E470+E471+E472+E473+E474+E475+E476+E477+E481+E485+E490</f>
        <v>44851400</v>
      </c>
      <c r="F469" s="885">
        <f>+F470+F471+F472+F473+F474+F475+F476+F477+F481+F485+F490</f>
        <v>0</v>
      </c>
      <c r="G469" s="885">
        <f>+G470+G471+G472+G473+G474+G475+G476+G477+G481+G485+G490</f>
        <v>0</v>
      </c>
      <c r="H469" s="885">
        <f>+H470+H471+H472+H473+H474+H475+H476+H477+H481+H485+H490</f>
        <v>0</v>
      </c>
      <c r="I469" s="884">
        <f>I470+I471+I472+I473+I474+I475+I476+I477+I481+I485+I490</f>
        <v>44851400</v>
      </c>
      <c r="J469" s="884">
        <f>J470+J471+J472+J473+J474+J475+J476+J477+J481+J485+J490</f>
        <v>40501400</v>
      </c>
      <c r="K469" s="884">
        <f>K470+K471+K472+K473+K474+K475+K476+K477+K481+K485+K490</f>
        <v>4245000</v>
      </c>
      <c r="L469" s="884">
        <f>L470+L471+L472+L473+L474+L475+L476+L477+L481+L485+L490</f>
        <v>105000</v>
      </c>
      <c r="M469" s="886"/>
      <c r="N469" s="887"/>
      <c r="O469" s="888" t="s">
        <v>72</v>
      </c>
      <c r="P469" s="749"/>
    </row>
    <row r="470" spans="1:16" s="750" customFormat="1" ht="126">
      <c r="A470" s="751" t="s">
        <v>800</v>
      </c>
      <c r="B470" s="752" t="s">
        <v>801</v>
      </c>
      <c r="C470" s="752" t="s">
        <v>802</v>
      </c>
      <c r="D470" s="753">
        <f>SUM(E470:H470)</f>
        <v>342800</v>
      </c>
      <c r="E470" s="753">
        <v>342800</v>
      </c>
      <c r="F470" s="753"/>
      <c r="G470" s="753"/>
      <c r="H470" s="753"/>
      <c r="I470" s="754">
        <f>SUM(J470:L470)</f>
        <v>342800</v>
      </c>
      <c r="J470" s="753">
        <f>E470</f>
        <v>342800</v>
      </c>
      <c r="K470" s="753"/>
      <c r="L470" s="755"/>
      <c r="M470" s="756" t="s">
        <v>119</v>
      </c>
      <c r="N470" s="757"/>
      <c r="O470" s="758"/>
      <c r="P470" s="167"/>
    </row>
    <row r="471" spans="1:16" s="750" customFormat="1" ht="21">
      <c r="A471" s="751" t="s">
        <v>803</v>
      </c>
      <c r="B471" s="759"/>
      <c r="C471" s="760"/>
      <c r="D471" s="753">
        <f>SUM(E471:H471)</f>
        <v>3146600</v>
      </c>
      <c r="E471" s="753">
        <v>3146600</v>
      </c>
      <c r="F471" s="753"/>
      <c r="G471" s="753"/>
      <c r="H471" s="753"/>
      <c r="I471" s="754">
        <f aca="true" t="shared" si="29" ref="I471:I476">SUM(J471:L471)</f>
        <v>3146600</v>
      </c>
      <c r="J471" s="753">
        <f>E471</f>
        <v>3146600</v>
      </c>
      <c r="K471" s="753"/>
      <c r="L471" s="761"/>
      <c r="M471" s="762" t="s">
        <v>145</v>
      </c>
      <c r="N471" s="757"/>
      <c r="O471" s="758"/>
      <c r="P471" s="167"/>
    </row>
    <row r="472" spans="1:16" s="750" customFormat="1" ht="42">
      <c r="A472" s="751" t="s">
        <v>804</v>
      </c>
      <c r="B472" s="759"/>
      <c r="C472" s="760"/>
      <c r="D472" s="753">
        <f aca="true" t="shared" si="30" ref="D472:D480">SUM(E472:H472)</f>
        <v>7500000</v>
      </c>
      <c r="E472" s="753">
        <f>J472+K472</f>
        <v>7500000</v>
      </c>
      <c r="F472" s="753"/>
      <c r="G472" s="753"/>
      <c r="H472" s="753"/>
      <c r="I472" s="754">
        <f t="shared" si="29"/>
        <v>7500000</v>
      </c>
      <c r="J472" s="753">
        <v>3500000</v>
      </c>
      <c r="K472" s="753">
        <v>4000000</v>
      </c>
      <c r="L472" s="761"/>
      <c r="M472" s="762" t="s">
        <v>145</v>
      </c>
      <c r="N472" s="757"/>
      <c r="O472" s="758"/>
      <c r="P472" s="167"/>
    </row>
    <row r="473" spans="1:16" s="750" customFormat="1" ht="21">
      <c r="A473" s="763" t="s">
        <v>805</v>
      </c>
      <c r="B473" s="759"/>
      <c r="C473" s="764"/>
      <c r="D473" s="753">
        <f t="shared" si="30"/>
        <v>2000000</v>
      </c>
      <c r="E473" s="753">
        <v>2000000</v>
      </c>
      <c r="F473" s="753"/>
      <c r="G473" s="753"/>
      <c r="H473" s="753"/>
      <c r="I473" s="754">
        <f t="shared" si="29"/>
        <v>2000000</v>
      </c>
      <c r="J473" s="753">
        <f>E473</f>
        <v>2000000</v>
      </c>
      <c r="K473" s="753"/>
      <c r="L473" s="761"/>
      <c r="M473" s="762" t="s">
        <v>42</v>
      </c>
      <c r="N473" s="757"/>
      <c r="O473" s="758"/>
      <c r="P473" s="167"/>
    </row>
    <row r="474" spans="1:16" s="750" customFormat="1" ht="21">
      <c r="A474" s="751" t="s">
        <v>806</v>
      </c>
      <c r="B474" s="759"/>
      <c r="C474" s="765"/>
      <c r="D474" s="753">
        <f t="shared" si="30"/>
        <v>3000000</v>
      </c>
      <c r="E474" s="753">
        <v>3000000</v>
      </c>
      <c r="F474" s="753"/>
      <c r="G474" s="753"/>
      <c r="H474" s="753"/>
      <c r="I474" s="754">
        <f t="shared" si="29"/>
        <v>3000000</v>
      </c>
      <c r="J474" s="753">
        <f>E474</f>
        <v>3000000</v>
      </c>
      <c r="K474" s="753"/>
      <c r="L474" s="761"/>
      <c r="M474" s="762" t="s">
        <v>119</v>
      </c>
      <c r="N474" s="757"/>
      <c r="O474" s="758"/>
      <c r="P474" s="167"/>
    </row>
    <row r="475" spans="1:16" s="750" customFormat="1" ht="30" customHeight="1">
      <c r="A475" s="766" t="s">
        <v>807</v>
      </c>
      <c r="B475" s="757"/>
      <c r="C475" s="759"/>
      <c r="D475" s="753">
        <f>SUM(E475:H475)</f>
        <v>10500000</v>
      </c>
      <c r="E475" s="753">
        <v>10500000</v>
      </c>
      <c r="F475" s="753"/>
      <c r="G475" s="753"/>
      <c r="H475" s="753"/>
      <c r="I475" s="754">
        <f t="shared" si="29"/>
        <v>10500000</v>
      </c>
      <c r="J475" s="753">
        <f>E475</f>
        <v>10500000</v>
      </c>
      <c r="K475" s="753"/>
      <c r="L475" s="761"/>
      <c r="M475" s="762" t="s">
        <v>145</v>
      </c>
      <c r="N475" s="757"/>
      <c r="O475" s="758"/>
      <c r="P475" s="180"/>
    </row>
    <row r="476" spans="1:16" s="750" customFormat="1" ht="21">
      <c r="A476" s="766" t="s">
        <v>808</v>
      </c>
      <c r="B476" s="757"/>
      <c r="C476" s="767"/>
      <c r="D476" s="753">
        <f t="shared" si="30"/>
        <v>9648150</v>
      </c>
      <c r="E476" s="753">
        <v>9648150</v>
      </c>
      <c r="F476" s="753"/>
      <c r="G476" s="753"/>
      <c r="H476" s="753"/>
      <c r="I476" s="754">
        <f t="shared" si="29"/>
        <v>9648150</v>
      </c>
      <c r="J476" s="753">
        <f>E476</f>
        <v>9648150</v>
      </c>
      <c r="K476" s="753"/>
      <c r="L476" s="761"/>
      <c r="M476" s="762" t="s">
        <v>119</v>
      </c>
      <c r="N476" s="757"/>
      <c r="O476" s="758"/>
      <c r="P476" s="180"/>
    </row>
    <row r="477" spans="1:16" s="41" customFormat="1" ht="42">
      <c r="A477" s="768" t="s">
        <v>809</v>
      </c>
      <c r="B477" s="767"/>
      <c r="C477" s="768"/>
      <c r="D477" s="753">
        <f>SUM(D478:D480)</f>
        <v>1487000</v>
      </c>
      <c r="E477" s="769">
        <f>SUM(E478:E480)</f>
        <v>1487000</v>
      </c>
      <c r="F477" s="770">
        <v>0</v>
      </c>
      <c r="G477" s="770">
        <v>0</v>
      </c>
      <c r="H477" s="770">
        <v>0</v>
      </c>
      <c r="I477" s="769">
        <f>SUM(J477:L477)</f>
        <v>1487000</v>
      </c>
      <c r="J477" s="769">
        <f>J479+J480</f>
        <v>1137000</v>
      </c>
      <c r="K477" s="771">
        <v>245000</v>
      </c>
      <c r="L477" s="772">
        <v>105000</v>
      </c>
      <c r="M477" s="773"/>
      <c r="N477" s="774"/>
      <c r="O477" s="775"/>
      <c r="P477" s="776"/>
    </row>
    <row r="478" spans="1:16" s="750" customFormat="1" ht="42">
      <c r="A478" s="768" t="s">
        <v>810</v>
      </c>
      <c r="B478" s="759"/>
      <c r="C478" s="768"/>
      <c r="D478" s="753">
        <f t="shared" si="30"/>
        <v>350000</v>
      </c>
      <c r="E478" s="777">
        <v>350000</v>
      </c>
      <c r="F478" s="778">
        <v>0</v>
      </c>
      <c r="G478" s="778">
        <v>0</v>
      </c>
      <c r="H478" s="778">
        <v>0</v>
      </c>
      <c r="I478" s="769">
        <f aca="true" t="shared" si="31" ref="I478:I498">SUM(J478:L478)</f>
        <v>350000</v>
      </c>
      <c r="J478" s="777"/>
      <c r="K478" s="777">
        <v>245000</v>
      </c>
      <c r="L478" s="779">
        <v>105000</v>
      </c>
      <c r="M478" s="762" t="s">
        <v>55</v>
      </c>
      <c r="N478" s="774"/>
      <c r="O478" s="775"/>
      <c r="P478" s="749"/>
    </row>
    <row r="479" spans="1:16" s="750" customFormat="1" ht="21">
      <c r="A479" s="767" t="s">
        <v>811</v>
      </c>
      <c r="B479" s="759"/>
      <c r="C479" s="768"/>
      <c r="D479" s="753">
        <f t="shared" si="30"/>
        <v>87000</v>
      </c>
      <c r="E479" s="753">
        <v>87000</v>
      </c>
      <c r="F479" s="770">
        <v>0</v>
      </c>
      <c r="G479" s="770">
        <v>0</v>
      </c>
      <c r="H479" s="770">
        <v>0</v>
      </c>
      <c r="I479" s="769">
        <f t="shared" si="31"/>
        <v>87000</v>
      </c>
      <c r="J479" s="753">
        <v>87000</v>
      </c>
      <c r="K479" s="770">
        <v>0</v>
      </c>
      <c r="L479" s="780">
        <v>0</v>
      </c>
      <c r="M479" s="762" t="s">
        <v>55</v>
      </c>
      <c r="N479" s="774"/>
      <c r="O479" s="775"/>
      <c r="P479" s="749"/>
    </row>
    <row r="480" spans="1:16" s="750" customFormat="1" ht="21">
      <c r="A480" s="767" t="s">
        <v>812</v>
      </c>
      <c r="B480" s="767"/>
      <c r="C480" s="767"/>
      <c r="D480" s="753">
        <f t="shared" si="30"/>
        <v>1050000</v>
      </c>
      <c r="E480" s="753">
        <v>1050000</v>
      </c>
      <c r="F480" s="770">
        <v>0</v>
      </c>
      <c r="G480" s="770">
        <v>0</v>
      </c>
      <c r="H480" s="770">
        <v>0</v>
      </c>
      <c r="I480" s="769">
        <f t="shared" si="31"/>
        <v>1050000</v>
      </c>
      <c r="J480" s="753">
        <v>1050000</v>
      </c>
      <c r="K480" s="770">
        <v>0</v>
      </c>
      <c r="L480" s="780">
        <v>0</v>
      </c>
      <c r="M480" s="762" t="s">
        <v>42</v>
      </c>
      <c r="N480" s="774"/>
      <c r="O480" s="775"/>
      <c r="P480" s="749"/>
    </row>
    <row r="481" spans="1:16" s="750" customFormat="1" ht="21">
      <c r="A481" s="768" t="s">
        <v>813</v>
      </c>
      <c r="B481" s="767"/>
      <c r="C481" s="768"/>
      <c r="D481" s="769">
        <f>SUM(D482:D483)</f>
        <v>2237000</v>
      </c>
      <c r="E481" s="769">
        <f>SUM(E482:E483)</f>
        <v>2237000</v>
      </c>
      <c r="F481" s="781">
        <v>0</v>
      </c>
      <c r="G481" s="781">
        <v>0</v>
      </c>
      <c r="H481" s="781">
        <v>0</v>
      </c>
      <c r="I481" s="769">
        <f t="shared" si="31"/>
        <v>2237000</v>
      </c>
      <c r="J481" s="769">
        <f aca="true" t="shared" si="32" ref="J481:J489">E481</f>
        <v>2237000</v>
      </c>
      <c r="K481" s="771"/>
      <c r="L481" s="772"/>
      <c r="M481" s="756" t="s">
        <v>31</v>
      </c>
      <c r="N481" s="774"/>
      <c r="O481" s="775"/>
      <c r="P481" s="749"/>
    </row>
    <row r="482" spans="1:16" s="750" customFormat="1" ht="21">
      <c r="A482" s="768" t="s">
        <v>814</v>
      </c>
      <c r="B482" s="767"/>
      <c r="C482" s="768"/>
      <c r="D482" s="782">
        <f>SUM(E482:H482)</f>
        <v>385000</v>
      </c>
      <c r="E482" s="782">
        <v>385000</v>
      </c>
      <c r="F482" s="753"/>
      <c r="G482" s="753"/>
      <c r="H482" s="753"/>
      <c r="I482" s="769">
        <f t="shared" si="31"/>
        <v>385000</v>
      </c>
      <c r="J482" s="782">
        <f t="shared" si="32"/>
        <v>385000</v>
      </c>
      <c r="K482" s="771"/>
      <c r="L482" s="772"/>
      <c r="M482" s="756" t="s">
        <v>31</v>
      </c>
      <c r="N482" s="774"/>
      <c r="O482" s="775"/>
      <c r="P482" s="749"/>
    </row>
    <row r="483" spans="1:16" s="750" customFormat="1" ht="21">
      <c r="A483" s="768" t="s">
        <v>815</v>
      </c>
      <c r="B483" s="767"/>
      <c r="C483" s="768"/>
      <c r="D483" s="782">
        <f>SUM(E483:H483)</f>
        <v>1852000</v>
      </c>
      <c r="E483" s="782">
        <v>1852000</v>
      </c>
      <c r="F483" s="753"/>
      <c r="G483" s="753"/>
      <c r="H483" s="753"/>
      <c r="I483" s="769">
        <f t="shared" si="31"/>
        <v>1852000</v>
      </c>
      <c r="J483" s="782">
        <f t="shared" si="32"/>
        <v>1852000</v>
      </c>
      <c r="K483" s="771"/>
      <c r="L483" s="772"/>
      <c r="M483" s="756" t="s">
        <v>31</v>
      </c>
      <c r="N483" s="774"/>
      <c r="O483" s="775"/>
      <c r="P483" s="749"/>
    </row>
    <row r="484" spans="1:16" s="750" customFormat="1" ht="42">
      <c r="A484" s="768" t="s">
        <v>816</v>
      </c>
      <c r="B484" s="767"/>
      <c r="C484" s="768"/>
      <c r="D484" s="782">
        <f>SUM(E484:H484)</f>
        <v>0</v>
      </c>
      <c r="E484" s="769"/>
      <c r="F484" s="753"/>
      <c r="G484" s="753"/>
      <c r="H484" s="753"/>
      <c r="I484" s="769">
        <f t="shared" si="31"/>
        <v>0</v>
      </c>
      <c r="J484" s="769"/>
      <c r="K484" s="771"/>
      <c r="L484" s="772"/>
      <c r="M484" s="756" t="s">
        <v>31</v>
      </c>
      <c r="N484" s="774"/>
      <c r="O484" s="775"/>
      <c r="P484" s="749"/>
    </row>
    <row r="485" spans="1:83" s="749" customFormat="1" ht="21">
      <c r="A485" s="768" t="s">
        <v>817</v>
      </c>
      <c r="B485" s="767"/>
      <c r="C485" s="768"/>
      <c r="D485" s="782">
        <f>SUM(D486:D489)</f>
        <v>1336000</v>
      </c>
      <c r="E485" s="769">
        <v>1336000</v>
      </c>
      <c r="F485" s="753"/>
      <c r="G485" s="753"/>
      <c r="H485" s="753"/>
      <c r="I485" s="769">
        <f t="shared" si="31"/>
        <v>1336000</v>
      </c>
      <c r="J485" s="769">
        <f t="shared" si="32"/>
        <v>1336000</v>
      </c>
      <c r="K485" s="771"/>
      <c r="L485" s="772"/>
      <c r="M485" s="756" t="s">
        <v>145</v>
      </c>
      <c r="N485" s="774"/>
      <c r="O485" s="775"/>
      <c r="Q485" s="750"/>
      <c r="R485" s="750"/>
      <c r="S485" s="750"/>
      <c r="T485" s="750"/>
      <c r="U485" s="750"/>
      <c r="V485" s="750"/>
      <c r="W485" s="750"/>
      <c r="X485" s="750"/>
      <c r="Y485" s="750"/>
      <c r="Z485" s="750"/>
      <c r="AA485" s="750"/>
      <c r="AB485" s="750"/>
      <c r="AC485" s="750"/>
      <c r="AD485" s="750"/>
      <c r="AE485" s="750"/>
      <c r="AF485" s="750"/>
      <c r="AG485" s="750"/>
      <c r="AH485" s="750"/>
      <c r="AI485" s="750"/>
      <c r="AJ485" s="750"/>
      <c r="AK485" s="750"/>
      <c r="AL485" s="750"/>
      <c r="AM485" s="750"/>
      <c r="AN485" s="750"/>
      <c r="AO485" s="750"/>
      <c r="AP485" s="750"/>
      <c r="AQ485" s="750"/>
      <c r="AR485" s="750"/>
      <c r="AS485" s="750"/>
      <c r="AT485" s="750"/>
      <c r="AU485" s="750"/>
      <c r="AV485" s="750"/>
      <c r="AW485" s="750"/>
      <c r="AX485" s="750"/>
      <c r="AY485" s="750"/>
      <c r="AZ485" s="750"/>
      <c r="BA485" s="750"/>
      <c r="BB485" s="750"/>
      <c r="BC485" s="750"/>
      <c r="BD485" s="750"/>
      <c r="BE485" s="750"/>
      <c r="BF485" s="750"/>
      <c r="BG485" s="750"/>
      <c r="BH485" s="750"/>
      <c r="BI485" s="750"/>
      <c r="BJ485" s="750"/>
      <c r="BK485" s="750"/>
      <c r="BL485" s="750"/>
      <c r="BM485" s="750"/>
      <c r="BN485" s="750"/>
      <c r="BO485" s="750"/>
      <c r="BP485" s="750"/>
      <c r="BQ485" s="750"/>
      <c r="BR485" s="750"/>
      <c r="BS485" s="750"/>
      <c r="BT485" s="750"/>
      <c r="BU485" s="750"/>
      <c r="BV485" s="750"/>
      <c r="BW485" s="750"/>
      <c r="BX485" s="750"/>
      <c r="BY485" s="750"/>
      <c r="BZ485" s="750"/>
      <c r="CA485" s="750"/>
      <c r="CB485" s="750"/>
      <c r="CC485" s="750"/>
      <c r="CD485" s="750"/>
      <c r="CE485" s="750"/>
    </row>
    <row r="486" spans="1:83" s="749" customFormat="1" ht="42">
      <c r="A486" s="768" t="s">
        <v>818</v>
      </c>
      <c r="B486" s="757"/>
      <c r="C486" s="759"/>
      <c r="D486" s="782">
        <f>SUM(E486:H486)</f>
        <v>659200</v>
      </c>
      <c r="E486" s="782">
        <v>659200</v>
      </c>
      <c r="F486" s="753"/>
      <c r="G486" s="753"/>
      <c r="H486" s="753"/>
      <c r="I486" s="769">
        <f>SUM(J486:L486)</f>
        <v>659200</v>
      </c>
      <c r="J486" s="782">
        <f t="shared" si="32"/>
        <v>659200</v>
      </c>
      <c r="K486" s="771"/>
      <c r="L486" s="783"/>
      <c r="M486" s="762" t="s">
        <v>31</v>
      </c>
      <c r="N486" s="774"/>
      <c r="O486" s="784"/>
      <c r="Q486" s="750"/>
      <c r="R486" s="750"/>
      <c r="S486" s="750"/>
      <c r="T486" s="750"/>
      <c r="U486" s="750"/>
      <c r="V486" s="750"/>
      <c r="W486" s="750"/>
      <c r="X486" s="750"/>
      <c r="Y486" s="750"/>
      <c r="Z486" s="750"/>
      <c r="AA486" s="750"/>
      <c r="AB486" s="750"/>
      <c r="AC486" s="750"/>
      <c r="AD486" s="750"/>
      <c r="AE486" s="750"/>
      <c r="AF486" s="750"/>
      <c r="AG486" s="750"/>
      <c r="AH486" s="750"/>
      <c r="AI486" s="750"/>
      <c r="AJ486" s="750"/>
      <c r="AK486" s="750"/>
      <c r="AL486" s="750"/>
      <c r="AM486" s="750"/>
      <c r="AN486" s="750"/>
      <c r="AO486" s="750"/>
      <c r="AP486" s="750"/>
      <c r="AQ486" s="750"/>
      <c r="AR486" s="750"/>
      <c r="AS486" s="750"/>
      <c r="AT486" s="750"/>
      <c r="AU486" s="750"/>
      <c r="AV486" s="750"/>
      <c r="AW486" s="750"/>
      <c r="AX486" s="750"/>
      <c r="AY486" s="750"/>
      <c r="AZ486" s="750"/>
      <c r="BA486" s="750"/>
      <c r="BB486" s="750"/>
      <c r="BC486" s="750"/>
      <c r="BD486" s="750"/>
      <c r="BE486" s="750"/>
      <c r="BF486" s="750"/>
      <c r="BG486" s="750"/>
      <c r="BH486" s="750"/>
      <c r="BI486" s="750"/>
      <c r="BJ486" s="750"/>
      <c r="BK486" s="750"/>
      <c r="BL486" s="750"/>
      <c r="BM486" s="750"/>
      <c r="BN486" s="750"/>
      <c r="BO486" s="750"/>
      <c r="BP486" s="750"/>
      <c r="BQ486" s="750"/>
      <c r="BR486" s="750"/>
      <c r="BS486" s="750"/>
      <c r="BT486" s="750"/>
      <c r="BU486" s="750"/>
      <c r="BV486" s="750"/>
      <c r="BW486" s="750"/>
      <c r="BX486" s="750"/>
      <c r="BY486" s="750"/>
      <c r="BZ486" s="750"/>
      <c r="CA486" s="750"/>
      <c r="CB486" s="750"/>
      <c r="CC486" s="750"/>
      <c r="CD486" s="750"/>
      <c r="CE486" s="750"/>
    </row>
    <row r="487" spans="1:83" s="749" customFormat="1" ht="42">
      <c r="A487" s="768" t="s">
        <v>819</v>
      </c>
      <c r="B487" s="767"/>
      <c r="C487" s="768"/>
      <c r="D487" s="782">
        <v>500000</v>
      </c>
      <c r="E487" s="782">
        <v>500000</v>
      </c>
      <c r="F487" s="753"/>
      <c r="G487" s="753"/>
      <c r="H487" s="753"/>
      <c r="I487" s="769">
        <f>SUM(J487:L487)</f>
        <v>500000</v>
      </c>
      <c r="J487" s="782">
        <f t="shared" si="32"/>
        <v>500000</v>
      </c>
      <c r="K487" s="771"/>
      <c r="L487" s="772"/>
      <c r="M487" s="756" t="s">
        <v>42</v>
      </c>
      <c r="N487" s="774"/>
      <c r="O487" s="775"/>
      <c r="Q487" s="750"/>
      <c r="R487" s="750"/>
      <c r="S487" s="750"/>
      <c r="T487" s="750"/>
      <c r="U487" s="750"/>
      <c r="V487" s="750"/>
      <c r="W487" s="750"/>
      <c r="X487" s="750"/>
      <c r="Y487" s="750"/>
      <c r="Z487" s="750"/>
      <c r="AA487" s="750"/>
      <c r="AB487" s="750"/>
      <c r="AC487" s="750"/>
      <c r="AD487" s="750"/>
      <c r="AE487" s="750"/>
      <c r="AF487" s="750"/>
      <c r="AG487" s="750"/>
      <c r="AH487" s="750"/>
      <c r="AI487" s="750"/>
      <c r="AJ487" s="750"/>
      <c r="AK487" s="750"/>
      <c r="AL487" s="750"/>
      <c r="AM487" s="750"/>
      <c r="AN487" s="750"/>
      <c r="AO487" s="750"/>
      <c r="AP487" s="750"/>
      <c r="AQ487" s="750"/>
      <c r="AR487" s="750"/>
      <c r="AS487" s="750"/>
      <c r="AT487" s="750"/>
      <c r="AU487" s="750"/>
      <c r="AV487" s="750"/>
      <c r="AW487" s="750"/>
      <c r="AX487" s="750"/>
      <c r="AY487" s="750"/>
      <c r="AZ487" s="750"/>
      <c r="BA487" s="750"/>
      <c r="BB487" s="750"/>
      <c r="BC487" s="750"/>
      <c r="BD487" s="750"/>
      <c r="BE487" s="750"/>
      <c r="BF487" s="750"/>
      <c r="BG487" s="750"/>
      <c r="BH487" s="750"/>
      <c r="BI487" s="750"/>
      <c r="BJ487" s="750"/>
      <c r="BK487" s="750"/>
      <c r="BL487" s="750"/>
      <c r="BM487" s="750"/>
      <c r="BN487" s="750"/>
      <c r="BO487" s="750"/>
      <c r="BP487" s="750"/>
      <c r="BQ487" s="750"/>
      <c r="BR487" s="750"/>
      <c r="BS487" s="750"/>
      <c r="BT487" s="750"/>
      <c r="BU487" s="750"/>
      <c r="BV487" s="750"/>
      <c r="BW487" s="750"/>
      <c r="BX487" s="750"/>
      <c r="BY487" s="750"/>
      <c r="BZ487" s="750"/>
      <c r="CA487" s="750"/>
      <c r="CB487" s="750"/>
      <c r="CC487" s="750"/>
      <c r="CD487" s="750"/>
      <c r="CE487" s="750"/>
    </row>
    <row r="488" spans="1:83" s="749" customFormat="1" ht="42">
      <c r="A488" s="768" t="s">
        <v>820</v>
      </c>
      <c r="B488" s="757"/>
      <c r="C488" s="759"/>
      <c r="D488" s="782">
        <v>68000</v>
      </c>
      <c r="E488" s="782">
        <v>68000</v>
      </c>
      <c r="F488" s="753"/>
      <c r="G488" s="753"/>
      <c r="H488" s="753"/>
      <c r="I488" s="769">
        <f t="shared" si="31"/>
        <v>68000</v>
      </c>
      <c r="J488" s="782">
        <f t="shared" si="32"/>
        <v>68000</v>
      </c>
      <c r="K488" s="771"/>
      <c r="L488" s="783"/>
      <c r="M488" s="762" t="s">
        <v>328</v>
      </c>
      <c r="N488" s="774"/>
      <c r="O488" s="784"/>
      <c r="Q488" s="750"/>
      <c r="R488" s="750"/>
      <c r="S488" s="750"/>
      <c r="T488" s="750"/>
      <c r="U488" s="750"/>
      <c r="V488" s="750"/>
      <c r="W488" s="750"/>
      <c r="X488" s="750"/>
      <c r="Y488" s="750"/>
      <c r="Z488" s="750"/>
      <c r="AA488" s="750"/>
      <c r="AB488" s="750"/>
      <c r="AC488" s="750"/>
      <c r="AD488" s="750"/>
      <c r="AE488" s="750"/>
      <c r="AF488" s="750"/>
      <c r="AG488" s="750"/>
      <c r="AH488" s="750"/>
      <c r="AI488" s="750"/>
      <c r="AJ488" s="750"/>
      <c r="AK488" s="750"/>
      <c r="AL488" s="750"/>
      <c r="AM488" s="750"/>
      <c r="AN488" s="750"/>
      <c r="AO488" s="750"/>
      <c r="AP488" s="750"/>
      <c r="AQ488" s="750"/>
      <c r="AR488" s="750"/>
      <c r="AS488" s="750"/>
      <c r="AT488" s="750"/>
      <c r="AU488" s="750"/>
      <c r="AV488" s="750"/>
      <c r="AW488" s="750"/>
      <c r="AX488" s="750"/>
      <c r="AY488" s="750"/>
      <c r="AZ488" s="750"/>
      <c r="BA488" s="750"/>
      <c r="BB488" s="750"/>
      <c r="BC488" s="750"/>
      <c r="BD488" s="750"/>
      <c r="BE488" s="750"/>
      <c r="BF488" s="750"/>
      <c r="BG488" s="750"/>
      <c r="BH488" s="750"/>
      <c r="BI488" s="750"/>
      <c r="BJ488" s="750"/>
      <c r="BK488" s="750"/>
      <c r="BL488" s="750"/>
      <c r="BM488" s="750"/>
      <c r="BN488" s="750"/>
      <c r="BO488" s="750"/>
      <c r="BP488" s="750"/>
      <c r="BQ488" s="750"/>
      <c r="BR488" s="750"/>
      <c r="BS488" s="750"/>
      <c r="BT488" s="750"/>
      <c r="BU488" s="750"/>
      <c r="BV488" s="750"/>
      <c r="BW488" s="750"/>
      <c r="BX488" s="750"/>
      <c r="BY488" s="750"/>
      <c r="BZ488" s="750"/>
      <c r="CA488" s="750"/>
      <c r="CB488" s="750"/>
      <c r="CC488" s="750"/>
      <c r="CD488" s="750"/>
      <c r="CE488" s="750"/>
    </row>
    <row r="489" spans="1:83" s="749" customFormat="1" ht="21">
      <c r="A489" s="768" t="s">
        <v>821</v>
      </c>
      <c r="B489" s="767"/>
      <c r="C489" s="768"/>
      <c r="D489" s="782">
        <v>108800</v>
      </c>
      <c r="E489" s="782">
        <v>108800</v>
      </c>
      <c r="F489" s="753"/>
      <c r="G489" s="753"/>
      <c r="H489" s="753"/>
      <c r="I489" s="769">
        <f t="shared" si="31"/>
        <v>108800</v>
      </c>
      <c r="J489" s="782">
        <f t="shared" si="32"/>
        <v>108800</v>
      </c>
      <c r="K489" s="771"/>
      <c r="L489" s="772"/>
      <c r="M489" s="756" t="s">
        <v>328</v>
      </c>
      <c r="N489" s="774"/>
      <c r="O489" s="775"/>
      <c r="Q489" s="750"/>
      <c r="R489" s="750"/>
      <c r="S489" s="750"/>
      <c r="T489" s="750"/>
      <c r="U489" s="750"/>
      <c r="V489" s="750"/>
      <c r="W489" s="750"/>
      <c r="X489" s="750"/>
      <c r="Y489" s="750"/>
      <c r="Z489" s="750"/>
      <c r="AA489" s="750"/>
      <c r="AB489" s="750"/>
      <c r="AC489" s="750"/>
      <c r="AD489" s="750"/>
      <c r="AE489" s="750"/>
      <c r="AF489" s="750"/>
      <c r="AG489" s="750"/>
      <c r="AH489" s="750"/>
      <c r="AI489" s="750"/>
      <c r="AJ489" s="750"/>
      <c r="AK489" s="750"/>
      <c r="AL489" s="750"/>
      <c r="AM489" s="750"/>
      <c r="AN489" s="750"/>
      <c r="AO489" s="750"/>
      <c r="AP489" s="750"/>
      <c r="AQ489" s="750"/>
      <c r="AR489" s="750"/>
      <c r="AS489" s="750"/>
      <c r="AT489" s="750"/>
      <c r="AU489" s="750"/>
      <c r="AV489" s="750"/>
      <c r="AW489" s="750"/>
      <c r="AX489" s="750"/>
      <c r="AY489" s="750"/>
      <c r="AZ489" s="750"/>
      <c r="BA489" s="750"/>
      <c r="BB489" s="750"/>
      <c r="BC489" s="750"/>
      <c r="BD489" s="750"/>
      <c r="BE489" s="750"/>
      <c r="BF489" s="750"/>
      <c r="BG489" s="750"/>
      <c r="BH489" s="750"/>
      <c r="BI489" s="750"/>
      <c r="BJ489" s="750"/>
      <c r="BK489" s="750"/>
      <c r="BL489" s="750"/>
      <c r="BM489" s="750"/>
      <c r="BN489" s="750"/>
      <c r="BO489" s="750"/>
      <c r="BP489" s="750"/>
      <c r="BQ489" s="750"/>
      <c r="BR489" s="750"/>
      <c r="BS489" s="750"/>
      <c r="BT489" s="750"/>
      <c r="BU489" s="750"/>
      <c r="BV489" s="750"/>
      <c r="BW489" s="750"/>
      <c r="BX489" s="750"/>
      <c r="BY489" s="750"/>
      <c r="BZ489" s="750"/>
      <c r="CA489" s="750"/>
      <c r="CB489" s="750"/>
      <c r="CC489" s="750"/>
      <c r="CD489" s="750"/>
      <c r="CE489" s="750"/>
    </row>
    <row r="490" spans="1:83" s="749" customFormat="1" ht="42">
      <c r="A490" s="768" t="s">
        <v>822</v>
      </c>
      <c r="B490" s="767"/>
      <c r="C490" s="768"/>
      <c r="D490" s="782">
        <f>D491+D495</f>
        <v>3653850</v>
      </c>
      <c r="E490" s="782">
        <f>E491+E495</f>
        <v>3653850</v>
      </c>
      <c r="F490" s="782">
        <f>F491+F495</f>
        <v>0</v>
      </c>
      <c r="G490" s="782">
        <f>G491+G495</f>
        <v>0</v>
      </c>
      <c r="H490" s="782">
        <f>H491+H495</f>
        <v>0</v>
      </c>
      <c r="I490" s="782">
        <f t="shared" si="31"/>
        <v>3653850</v>
      </c>
      <c r="J490" s="782">
        <f>E490</f>
        <v>3653850</v>
      </c>
      <c r="K490" s="777"/>
      <c r="L490" s="772"/>
      <c r="M490" s="756" t="s">
        <v>31</v>
      </c>
      <c r="N490" s="774"/>
      <c r="O490" s="775"/>
      <c r="Q490" s="750"/>
      <c r="R490" s="750"/>
      <c r="S490" s="750"/>
      <c r="T490" s="750"/>
      <c r="U490" s="750"/>
      <c r="V490" s="750"/>
      <c r="W490" s="750"/>
      <c r="X490" s="750"/>
      <c r="Y490" s="750"/>
      <c r="Z490" s="750"/>
      <c r="AA490" s="750"/>
      <c r="AB490" s="750"/>
      <c r="AC490" s="750"/>
      <c r="AD490" s="750"/>
      <c r="AE490" s="750"/>
      <c r="AF490" s="750"/>
      <c r="AG490" s="750"/>
      <c r="AH490" s="750"/>
      <c r="AI490" s="750"/>
      <c r="AJ490" s="750"/>
      <c r="AK490" s="750"/>
      <c r="AL490" s="750"/>
      <c r="AM490" s="750"/>
      <c r="AN490" s="750"/>
      <c r="AO490" s="750"/>
      <c r="AP490" s="750"/>
      <c r="AQ490" s="750"/>
      <c r="AR490" s="750"/>
      <c r="AS490" s="750"/>
      <c r="AT490" s="750"/>
      <c r="AU490" s="750"/>
      <c r="AV490" s="750"/>
      <c r="AW490" s="750"/>
      <c r="AX490" s="750"/>
      <c r="AY490" s="750"/>
      <c r="AZ490" s="750"/>
      <c r="BA490" s="750"/>
      <c r="BB490" s="750"/>
      <c r="BC490" s="750"/>
      <c r="BD490" s="750"/>
      <c r="BE490" s="750"/>
      <c r="BF490" s="750"/>
      <c r="BG490" s="750"/>
      <c r="BH490" s="750"/>
      <c r="BI490" s="750"/>
      <c r="BJ490" s="750"/>
      <c r="BK490" s="750"/>
      <c r="BL490" s="750"/>
      <c r="BM490" s="750"/>
      <c r="BN490" s="750"/>
      <c r="BO490" s="750"/>
      <c r="BP490" s="750"/>
      <c r="BQ490" s="750"/>
      <c r="BR490" s="750"/>
      <c r="BS490" s="750"/>
      <c r="BT490" s="750"/>
      <c r="BU490" s="750"/>
      <c r="BV490" s="750"/>
      <c r="BW490" s="750"/>
      <c r="BX490" s="750"/>
      <c r="BY490" s="750"/>
      <c r="BZ490" s="750"/>
      <c r="CA490" s="750"/>
      <c r="CB490" s="750"/>
      <c r="CC490" s="750"/>
      <c r="CD490" s="750"/>
      <c r="CE490" s="750"/>
    </row>
    <row r="491" spans="1:83" s="749" customFormat="1" ht="42">
      <c r="A491" s="768" t="s">
        <v>823</v>
      </c>
      <c r="B491" s="767"/>
      <c r="C491" s="768"/>
      <c r="D491" s="782">
        <f>SUM(D492:D494)</f>
        <v>3316600</v>
      </c>
      <c r="E491" s="782">
        <f>SUM(E492:E494)</f>
        <v>3316600</v>
      </c>
      <c r="F491" s="753"/>
      <c r="G491" s="753"/>
      <c r="H491" s="753"/>
      <c r="I491" s="782">
        <f t="shared" si="31"/>
        <v>4081600</v>
      </c>
      <c r="J491" s="782">
        <f>J492+J493+J494</f>
        <v>3316600</v>
      </c>
      <c r="K491" s="777">
        <f>K493</f>
        <v>765000</v>
      </c>
      <c r="L491" s="772"/>
      <c r="M491" s="756" t="s">
        <v>31</v>
      </c>
      <c r="N491" s="774"/>
      <c r="O491" s="775"/>
      <c r="Q491" s="750"/>
      <c r="R491" s="750"/>
      <c r="S491" s="750"/>
      <c r="T491" s="750"/>
      <c r="U491" s="750"/>
      <c r="V491" s="750"/>
      <c r="W491" s="750"/>
      <c r="X491" s="750"/>
      <c r="Y491" s="750"/>
      <c r="Z491" s="750"/>
      <c r="AA491" s="750"/>
      <c r="AB491" s="750"/>
      <c r="AC491" s="750"/>
      <c r="AD491" s="750"/>
      <c r="AE491" s="750"/>
      <c r="AF491" s="750"/>
      <c r="AG491" s="750"/>
      <c r="AH491" s="750"/>
      <c r="AI491" s="750"/>
      <c r="AJ491" s="750"/>
      <c r="AK491" s="750"/>
      <c r="AL491" s="750"/>
      <c r="AM491" s="750"/>
      <c r="AN491" s="750"/>
      <c r="AO491" s="750"/>
      <c r="AP491" s="750"/>
      <c r="AQ491" s="750"/>
      <c r="AR491" s="750"/>
      <c r="AS491" s="750"/>
      <c r="AT491" s="750"/>
      <c r="AU491" s="750"/>
      <c r="AV491" s="750"/>
      <c r="AW491" s="750"/>
      <c r="AX491" s="750"/>
      <c r="AY491" s="750"/>
      <c r="AZ491" s="750"/>
      <c r="BA491" s="750"/>
      <c r="BB491" s="750"/>
      <c r="BC491" s="750"/>
      <c r="BD491" s="750"/>
      <c r="BE491" s="750"/>
      <c r="BF491" s="750"/>
      <c r="BG491" s="750"/>
      <c r="BH491" s="750"/>
      <c r="BI491" s="750"/>
      <c r="BJ491" s="750"/>
      <c r="BK491" s="750"/>
      <c r="BL491" s="750"/>
      <c r="BM491" s="750"/>
      <c r="BN491" s="750"/>
      <c r="BO491" s="750"/>
      <c r="BP491" s="750"/>
      <c r="BQ491" s="750"/>
      <c r="BR491" s="750"/>
      <c r="BS491" s="750"/>
      <c r="BT491" s="750"/>
      <c r="BU491" s="750"/>
      <c r="BV491" s="750"/>
      <c r="BW491" s="750"/>
      <c r="BX491" s="750"/>
      <c r="BY491" s="750"/>
      <c r="BZ491" s="750"/>
      <c r="CA491" s="750"/>
      <c r="CB491" s="750"/>
      <c r="CC491" s="750"/>
      <c r="CD491" s="750"/>
      <c r="CE491" s="750"/>
    </row>
    <row r="492" spans="1:83" s="749" customFormat="1" ht="21">
      <c r="A492" s="768" t="s">
        <v>824</v>
      </c>
      <c r="B492" s="767"/>
      <c r="C492" s="768"/>
      <c r="D492" s="782">
        <v>141250</v>
      </c>
      <c r="E492" s="782">
        <f>D492</f>
        <v>141250</v>
      </c>
      <c r="F492" s="753"/>
      <c r="G492" s="753"/>
      <c r="H492" s="753"/>
      <c r="I492" s="782">
        <f t="shared" si="31"/>
        <v>141250</v>
      </c>
      <c r="J492" s="782">
        <f>E492</f>
        <v>141250</v>
      </c>
      <c r="K492" s="777"/>
      <c r="L492" s="772"/>
      <c r="M492" s="756" t="s">
        <v>31</v>
      </c>
      <c r="N492" s="774"/>
      <c r="O492" s="775"/>
      <c r="Q492" s="750"/>
      <c r="R492" s="750"/>
      <c r="S492" s="750"/>
      <c r="T492" s="750"/>
      <c r="U492" s="750"/>
      <c r="V492" s="750"/>
      <c r="W492" s="750"/>
      <c r="X492" s="750"/>
      <c r="Y492" s="750"/>
      <c r="Z492" s="750"/>
      <c r="AA492" s="750"/>
      <c r="AB492" s="750"/>
      <c r="AC492" s="750"/>
      <c r="AD492" s="750"/>
      <c r="AE492" s="750"/>
      <c r="AF492" s="750"/>
      <c r="AG492" s="750"/>
      <c r="AH492" s="750"/>
      <c r="AI492" s="750"/>
      <c r="AJ492" s="750"/>
      <c r="AK492" s="750"/>
      <c r="AL492" s="750"/>
      <c r="AM492" s="750"/>
      <c r="AN492" s="750"/>
      <c r="AO492" s="750"/>
      <c r="AP492" s="750"/>
      <c r="AQ492" s="750"/>
      <c r="AR492" s="750"/>
      <c r="AS492" s="750"/>
      <c r="AT492" s="750"/>
      <c r="AU492" s="750"/>
      <c r="AV492" s="750"/>
      <c r="AW492" s="750"/>
      <c r="AX492" s="750"/>
      <c r="AY492" s="750"/>
      <c r="AZ492" s="750"/>
      <c r="BA492" s="750"/>
      <c r="BB492" s="750"/>
      <c r="BC492" s="750"/>
      <c r="BD492" s="750"/>
      <c r="BE492" s="750"/>
      <c r="BF492" s="750"/>
      <c r="BG492" s="750"/>
      <c r="BH492" s="750"/>
      <c r="BI492" s="750"/>
      <c r="BJ492" s="750"/>
      <c r="BK492" s="750"/>
      <c r="BL492" s="750"/>
      <c r="BM492" s="750"/>
      <c r="BN492" s="750"/>
      <c r="BO492" s="750"/>
      <c r="BP492" s="750"/>
      <c r="BQ492" s="750"/>
      <c r="BR492" s="750"/>
      <c r="BS492" s="750"/>
      <c r="BT492" s="750"/>
      <c r="BU492" s="750"/>
      <c r="BV492" s="750"/>
      <c r="BW492" s="750"/>
      <c r="BX492" s="750"/>
      <c r="BY492" s="750"/>
      <c r="BZ492" s="750"/>
      <c r="CA492" s="750"/>
      <c r="CB492" s="750"/>
      <c r="CC492" s="750"/>
      <c r="CD492" s="750"/>
      <c r="CE492" s="750"/>
    </row>
    <row r="493" spans="1:83" s="749" customFormat="1" ht="24.75" customHeight="1">
      <c r="A493" s="768" t="s">
        <v>825</v>
      </c>
      <c r="B493" s="767"/>
      <c r="C493" s="768"/>
      <c r="D493" s="782">
        <f>SUM(E493:H493)</f>
        <v>3034100</v>
      </c>
      <c r="E493" s="782">
        <v>3034100</v>
      </c>
      <c r="F493" s="753"/>
      <c r="G493" s="753"/>
      <c r="H493" s="753"/>
      <c r="I493" s="782">
        <f t="shared" si="31"/>
        <v>3799100</v>
      </c>
      <c r="J493" s="782">
        <f aca="true" t="shared" si="33" ref="J493:J498">E493</f>
        <v>3034100</v>
      </c>
      <c r="K493" s="777">
        <v>765000</v>
      </c>
      <c r="L493" s="772"/>
      <c r="M493" s="756" t="s">
        <v>31</v>
      </c>
      <c r="N493" s="774"/>
      <c r="O493" s="775"/>
      <c r="Q493" s="750"/>
      <c r="R493" s="750"/>
      <c r="S493" s="750"/>
      <c r="T493" s="750"/>
      <c r="U493" s="750"/>
      <c r="V493" s="750"/>
      <c r="W493" s="750"/>
      <c r="X493" s="750"/>
      <c r="Y493" s="750"/>
      <c r="Z493" s="750"/>
      <c r="AA493" s="750"/>
      <c r="AB493" s="750"/>
      <c r="AC493" s="750"/>
      <c r="AD493" s="750"/>
      <c r="AE493" s="750"/>
      <c r="AF493" s="750"/>
      <c r="AG493" s="750"/>
      <c r="AH493" s="750"/>
      <c r="AI493" s="750"/>
      <c r="AJ493" s="750"/>
      <c r="AK493" s="750"/>
      <c r="AL493" s="750"/>
      <c r="AM493" s="750"/>
      <c r="AN493" s="750"/>
      <c r="AO493" s="750"/>
      <c r="AP493" s="750"/>
      <c r="AQ493" s="750"/>
      <c r="AR493" s="750"/>
      <c r="AS493" s="750"/>
      <c r="AT493" s="750"/>
      <c r="AU493" s="750"/>
      <c r="AV493" s="750"/>
      <c r="AW493" s="750"/>
      <c r="AX493" s="750"/>
      <c r="AY493" s="750"/>
      <c r="AZ493" s="750"/>
      <c r="BA493" s="750"/>
      <c r="BB493" s="750"/>
      <c r="BC493" s="750"/>
      <c r="BD493" s="750"/>
      <c r="BE493" s="750"/>
      <c r="BF493" s="750"/>
      <c r="BG493" s="750"/>
      <c r="BH493" s="750"/>
      <c r="BI493" s="750"/>
      <c r="BJ493" s="750"/>
      <c r="BK493" s="750"/>
      <c r="BL493" s="750"/>
      <c r="BM493" s="750"/>
      <c r="BN493" s="750"/>
      <c r="BO493" s="750"/>
      <c r="BP493" s="750"/>
      <c r="BQ493" s="750"/>
      <c r="BR493" s="750"/>
      <c r="BS493" s="750"/>
      <c r="BT493" s="750"/>
      <c r="BU493" s="750"/>
      <c r="BV493" s="750"/>
      <c r="BW493" s="750"/>
      <c r="BX493" s="750"/>
      <c r="BY493" s="750"/>
      <c r="BZ493" s="750"/>
      <c r="CA493" s="750"/>
      <c r="CB493" s="750"/>
      <c r="CC493" s="750"/>
      <c r="CD493" s="750"/>
      <c r="CE493" s="750"/>
    </row>
    <row r="494" spans="1:83" s="749" customFormat="1" ht="21">
      <c r="A494" s="768" t="s">
        <v>826</v>
      </c>
      <c r="B494" s="767"/>
      <c r="C494" s="768"/>
      <c r="D494" s="782">
        <v>141250</v>
      </c>
      <c r="E494" s="782">
        <f>D494</f>
        <v>141250</v>
      </c>
      <c r="F494" s="753"/>
      <c r="G494" s="753"/>
      <c r="H494" s="753"/>
      <c r="I494" s="782">
        <f t="shared" si="31"/>
        <v>141250</v>
      </c>
      <c r="J494" s="782">
        <f t="shared" si="33"/>
        <v>141250</v>
      </c>
      <c r="K494" s="777"/>
      <c r="L494" s="772"/>
      <c r="M494" s="756" t="s">
        <v>31</v>
      </c>
      <c r="N494" s="774"/>
      <c r="O494" s="775"/>
      <c r="Q494" s="750"/>
      <c r="R494" s="750"/>
      <c r="S494" s="750"/>
      <c r="T494" s="750"/>
      <c r="U494" s="750"/>
      <c r="V494" s="750"/>
      <c r="W494" s="750"/>
      <c r="X494" s="750"/>
      <c r="Y494" s="750"/>
      <c r="Z494" s="750"/>
      <c r="AA494" s="750"/>
      <c r="AB494" s="750"/>
      <c r="AC494" s="750"/>
      <c r="AD494" s="750"/>
      <c r="AE494" s="750"/>
      <c r="AF494" s="750"/>
      <c r="AG494" s="750"/>
      <c r="AH494" s="750"/>
      <c r="AI494" s="750"/>
      <c r="AJ494" s="750"/>
      <c r="AK494" s="750"/>
      <c r="AL494" s="750"/>
      <c r="AM494" s="750"/>
      <c r="AN494" s="750"/>
      <c r="AO494" s="750"/>
      <c r="AP494" s="750"/>
      <c r="AQ494" s="750"/>
      <c r="AR494" s="750"/>
      <c r="AS494" s="750"/>
      <c r="AT494" s="750"/>
      <c r="AU494" s="750"/>
      <c r="AV494" s="750"/>
      <c r="AW494" s="750"/>
      <c r="AX494" s="750"/>
      <c r="AY494" s="750"/>
      <c r="AZ494" s="750"/>
      <c r="BA494" s="750"/>
      <c r="BB494" s="750"/>
      <c r="BC494" s="750"/>
      <c r="BD494" s="750"/>
      <c r="BE494" s="750"/>
      <c r="BF494" s="750"/>
      <c r="BG494" s="750"/>
      <c r="BH494" s="750"/>
      <c r="BI494" s="750"/>
      <c r="BJ494" s="750"/>
      <c r="BK494" s="750"/>
      <c r="BL494" s="750"/>
      <c r="BM494" s="750"/>
      <c r="BN494" s="750"/>
      <c r="BO494" s="750"/>
      <c r="BP494" s="750"/>
      <c r="BQ494" s="750"/>
      <c r="BR494" s="750"/>
      <c r="BS494" s="750"/>
      <c r="BT494" s="750"/>
      <c r="BU494" s="750"/>
      <c r="BV494" s="750"/>
      <c r="BW494" s="750"/>
      <c r="BX494" s="750"/>
      <c r="BY494" s="750"/>
      <c r="BZ494" s="750"/>
      <c r="CA494" s="750"/>
      <c r="CB494" s="750"/>
      <c r="CC494" s="750"/>
      <c r="CD494" s="750"/>
      <c r="CE494" s="750"/>
    </row>
    <row r="495" spans="1:83" s="749" customFormat="1" ht="42">
      <c r="A495" s="768" t="s">
        <v>827</v>
      </c>
      <c r="B495" s="767"/>
      <c r="C495" s="768"/>
      <c r="D495" s="769">
        <f>SUM(D496:D498)</f>
        <v>337250</v>
      </c>
      <c r="E495" s="769">
        <f>SUM(E496:E498)</f>
        <v>337250</v>
      </c>
      <c r="F495" s="753"/>
      <c r="G495" s="753"/>
      <c r="H495" s="753"/>
      <c r="I495" s="782">
        <f t="shared" si="31"/>
        <v>337250</v>
      </c>
      <c r="J495" s="769">
        <f t="shared" si="33"/>
        <v>337250</v>
      </c>
      <c r="K495" s="771"/>
      <c r="L495" s="772"/>
      <c r="M495" s="756" t="s">
        <v>31</v>
      </c>
      <c r="N495" s="774"/>
      <c r="O495" s="775"/>
      <c r="Q495" s="750"/>
      <c r="R495" s="750"/>
      <c r="S495" s="750"/>
      <c r="T495" s="750"/>
      <c r="U495" s="750"/>
      <c r="V495" s="750"/>
      <c r="W495" s="750"/>
      <c r="X495" s="750"/>
      <c r="Y495" s="750"/>
      <c r="Z495" s="750"/>
      <c r="AA495" s="750"/>
      <c r="AB495" s="750"/>
      <c r="AC495" s="750"/>
      <c r="AD495" s="750"/>
      <c r="AE495" s="750"/>
      <c r="AF495" s="750"/>
      <c r="AG495" s="750"/>
      <c r="AH495" s="750"/>
      <c r="AI495" s="750"/>
      <c r="AJ495" s="750"/>
      <c r="AK495" s="750"/>
      <c r="AL495" s="750"/>
      <c r="AM495" s="750"/>
      <c r="AN495" s="750"/>
      <c r="AO495" s="750"/>
      <c r="AP495" s="750"/>
      <c r="AQ495" s="750"/>
      <c r="AR495" s="750"/>
      <c r="AS495" s="750"/>
      <c r="AT495" s="750"/>
      <c r="AU495" s="750"/>
      <c r="AV495" s="750"/>
      <c r="AW495" s="750"/>
      <c r="AX495" s="750"/>
      <c r="AY495" s="750"/>
      <c r="AZ495" s="750"/>
      <c r="BA495" s="750"/>
      <c r="BB495" s="750"/>
      <c r="BC495" s="750"/>
      <c r="BD495" s="750"/>
      <c r="BE495" s="750"/>
      <c r="BF495" s="750"/>
      <c r="BG495" s="750"/>
      <c r="BH495" s="750"/>
      <c r="BI495" s="750"/>
      <c r="BJ495" s="750"/>
      <c r="BK495" s="750"/>
      <c r="BL495" s="750"/>
      <c r="BM495" s="750"/>
      <c r="BN495" s="750"/>
      <c r="BO495" s="750"/>
      <c r="BP495" s="750"/>
      <c r="BQ495" s="750"/>
      <c r="BR495" s="750"/>
      <c r="BS495" s="750"/>
      <c r="BT495" s="750"/>
      <c r="BU495" s="750"/>
      <c r="BV495" s="750"/>
      <c r="BW495" s="750"/>
      <c r="BX495" s="750"/>
      <c r="BY495" s="750"/>
      <c r="BZ495" s="750"/>
      <c r="CA495" s="750"/>
      <c r="CB495" s="750"/>
      <c r="CC495" s="750"/>
      <c r="CD495" s="750"/>
      <c r="CE495" s="750"/>
    </row>
    <row r="496" spans="1:83" s="749" customFormat="1" ht="21">
      <c r="A496" s="768" t="s">
        <v>828</v>
      </c>
      <c r="B496" s="759"/>
      <c r="C496" s="768"/>
      <c r="D496" s="777">
        <v>141250</v>
      </c>
      <c r="E496" s="782">
        <f>D496</f>
        <v>141250</v>
      </c>
      <c r="F496" s="753"/>
      <c r="G496" s="753"/>
      <c r="H496" s="753"/>
      <c r="I496" s="782">
        <f t="shared" si="31"/>
        <v>141250</v>
      </c>
      <c r="J496" s="782">
        <f t="shared" si="33"/>
        <v>141250</v>
      </c>
      <c r="K496" s="777"/>
      <c r="L496" s="779"/>
      <c r="M496" s="756" t="s">
        <v>31</v>
      </c>
      <c r="N496" s="774"/>
      <c r="O496" s="775"/>
      <c r="Q496" s="750"/>
      <c r="R496" s="750"/>
      <c r="S496" s="750"/>
      <c r="T496" s="750"/>
      <c r="U496" s="750"/>
      <c r="V496" s="750"/>
      <c r="W496" s="750"/>
      <c r="X496" s="750"/>
      <c r="Y496" s="750"/>
      <c r="Z496" s="750"/>
      <c r="AA496" s="750"/>
      <c r="AB496" s="750"/>
      <c r="AC496" s="750"/>
      <c r="AD496" s="750"/>
      <c r="AE496" s="750"/>
      <c r="AF496" s="750"/>
      <c r="AG496" s="750"/>
      <c r="AH496" s="750"/>
      <c r="AI496" s="750"/>
      <c r="AJ496" s="750"/>
      <c r="AK496" s="750"/>
      <c r="AL496" s="750"/>
      <c r="AM496" s="750"/>
      <c r="AN496" s="750"/>
      <c r="AO496" s="750"/>
      <c r="AP496" s="750"/>
      <c r="AQ496" s="750"/>
      <c r="AR496" s="750"/>
      <c r="AS496" s="750"/>
      <c r="AT496" s="750"/>
      <c r="AU496" s="750"/>
      <c r="AV496" s="750"/>
      <c r="AW496" s="750"/>
      <c r="AX496" s="750"/>
      <c r="AY496" s="750"/>
      <c r="AZ496" s="750"/>
      <c r="BA496" s="750"/>
      <c r="BB496" s="750"/>
      <c r="BC496" s="750"/>
      <c r="BD496" s="750"/>
      <c r="BE496" s="750"/>
      <c r="BF496" s="750"/>
      <c r="BG496" s="750"/>
      <c r="BH496" s="750"/>
      <c r="BI496" s="750"/>
      <c r="BJ496" s="750"/>
      <c r="BK496" s="750"/>
      <c r="BL496" s="750"/>
      <c r="BM496" s="750"/>
      <c r="BN496" s="750"/>
      <c r="BO496" s="750"/>
      <c r="BP496" s="750"/>
      <c r="BQ496" s="750"/>
      <c r="BR496" s="750"/>
      <c r="BS496" s="750"/>
      <c r="BT496" s="750"/>
      <c r="BU496" s="750"/>
      <c r="BV496" s="750"/>
      <c r="BW496" s="750"/>
      <c r="BX496" s="750"/>
      <c r="BY496" s="750"/>
      <c r="BZ496" s="750"/>
      <c r="CA496" s="750"/>
      <c r="CB496" s="750"/>
      <c r="CC496" s="750"/>
      <c r="CD496" s="750"/>
      <c r="CE496" s="750"/>
    </row>
    <row r="497" spans="1:83" s="749" customFormat="1" ht="44.25" customHeight="1">
      <c r="A497" s="767" t="s">
        <v>829</v>
      </c>
      <c r="B497" s="759"/>
      <c r="C497" s="768"/>
      <c r="D497" s="753">
        <v>146000</v>
      </c>
      <c r="E497" s="782">
        <f>D497</f>
        <v>146000</v>
      </c>
      <c r="F497" s="753"/>
      <c r="G497" s="753"/>
      <c r="H497" s="753"/>
      <c r="I497" s="782">
        <f t="shared" si="31"/>
        <v>146000</v>
      </c>
      <c r="J497" s="782">
        <f t="shared" si="33"/>
        <v>146000</v>
      </c>
      <c r="K497" s="753"/>
      <c r="L497" s="180"/>
      <c r="M497" s="756" t="s">
        <v>31</v>
      </c>
      <c r="N497" s="774"/>
      <c r="O497" s="775"/>
      <c r="Q497" s="750"/>
      <c r="R497" s="750"/>
      <c r="S497" s="750"/>
      <c r="T497" s="750"/>
      <c r="U497" s="750"/>
      <c r="V497" s="750"/>
      <c r="W497" s="750"/>
      <c r="X497" s="750"/>
      <c r="Y497" s="750"/>
      <c r="Z497" s="750"/>
      <c r="AA497" s="750"/>
      <c r="AB497" s="750"/>
      <c r="AC497" s="750"/>
      <c r="AD497" s="750"/>
      <c r="AE497" s="750"/>
      <c r="AF497" s="750"/>
      <c r="AG497" s="750"/>
      <c r="AH497" s="750"/>
      <c r="AI497" s="750"/>
      <c r="AJ497" s="750"/>
      <c r="AK497" s="750"/>
      <c r="AL497" s="750"/>
      <c r="AM497" s="750"/>
      <c r="AN497" s="750"/>
      <c r="AO497" s="750"/>
      <c r="AP497" s="750"/>
      <c r="AQ497" s="750"/>
      <c r="AR497" s="750"/>
      <c r="AS497" s="750"/>
      <c r="AT497" s="750"/>
      <c r="AU497" s="750"/>
      <c r="AV497" s="750"/>
      <c r="AW497" s="750"/>
      <c r="AX497" s="750"/>
      <c r="AY497" s="750"/>
      <c r="AZ497" s="750"/>
      <c r="BA497" s="750"/>
      <c r="BB497" s="750"/>
      <c r="BC497" s="750"/>
      <c r="BD497" s="750"/>
      <c r="BE497" s="750"/>
      <c r="BF497" s="750"/>
      <c r="BG497" s="750"/>
      <c r="BH497" s="750"/>
      <c r="BI497" s="750"/>
      <c r="BJ497" s="750"/>
      <c r="BK497" s="750"/>
      <c r="BL497" s="750"/>
      <c r="BM497" s="750"/>
      <c r="BN497" s="750"/>
      <c r="BO497" s="750"/>
      <c r="BP497" s="750"/>
      <c r="BQ497" s="750"/>
      <c r="BR497" s="750"/>
      <c r="BS497" s="750"/>
      <c r="BT497" s="750"/>
      <c r="BU497" s="750"/>
      <c r="BV497" s="750"/>
      <c r="BW497" s="750"/>
      <c r="BX497" s="750"/>
      <c r="BY497" s="750"/>
      <c r="BZ497" s="750"/>
      <c r="CA497" s="750"/>
      <c r="CB497" s="750"/>
      <c r="CC497" s="750"/>
      <c r="CD497" s="750"/>
      <c r="CE497" s="750"/>
    </row>
    <row r="498" spans="1:73" s="749" customFormat="1" ht="23.25" customHeight="1">
      <c r="A498" s="767" t="s">
        <v>830</v>
      </c>
      <c r="B498" s="767"/>
      <c r="C498" s="767"/>
      <c r="D498" s="753">
        <v>50000</v>
      </c>
      <c r="E498" s="782">
        <f>D498</f>
        <v>50000</v>
      </c>
      <c r="F498" s="753"/>
      <c r="G498" s="753"/>
      <c r="H498" s="753"/>
      <c r="I498" s="782">
        <f t="shared" si="31"/>
        <v>50000</v>
      </c>
      <c r="J498" s="782">
        <f t="shared" si="33"/>
        <v>50000</v>
      </c>
      <c r="K498" s="753"/>
      <c r="L498" s="180"/>
      <c r="M498" s="756" t="s">
        <v>31</v>
      </c>
      <c r="N498" s="774"/>
      <c r="O498" s="775"/>
      <c r="Q498" s="750"/>
      <c r="R498" s="750"/>
      <c r="S498" s="750"/>
      <c r="T498" s="750"/>
      <c r="U498" s="750"/>
      <c r="V498" s="750"/>
      <c r="W498" s="750"/>
      <c r="X498" s="750"/>
      <c r="Y498" s="750"/>
      <c r="Z498" s="750"/>
      <c r="AA498" s="750"/>
      <c r="AB498" s="750"/>
      <c r="AC498" s="750"/>
      <c r="AD498" s="750"/>
      <c r="AE498" s="750"/>
      <c r="AF498" s="750"/>
      <c r="AG498" s="750"/>
      <c r="AH498" s="750"/>
      <c r="AI498" s="750"/>
      <c r="AJ498" s="750"/>
      <c r="AK498" s="750"/>
      <c r="AL498" s="750"/>
      <c r="AM498" s="750"/>
      <c r="AN498" s="750"/>
      <c r="AO498" s="750"/>
      <c r="AP498" s="750"/>
      <c r="AQ498" s="750"/>
      <c r="AR498" s="750"/>
      <c r="AS498" s="750"/>
      <c r="AT498" s="750"/>
      <c r="AU498" s="750"/>
      <c r="AV498" s="750"/>
      <c r="AW498" s="750"/>
      <c r="AX498" s="750"/>
      <c r="AY498" s="750"/>
      <c r="AZ498" s="750"/>
      <c r="BA498" s="750"/>
      <c r="BB498" s="750"/>
      <c r="BC498" s="750"/>
      <c r="BD498" s="750"/>
      <c r="BE498" s="750"/>
      <c r="BF498" s="750"/>
      <c r="BG498" s="750"/>
      <c r="BH498" s="750"/>
      <c r="BI498" s="750"/>
      <c r="BJ498" s="750"/>
      <c r="BK498" s="750"/>
      <c r="BL498" s="750"/>
      <c r="BM498" s="750"/>
      <c r="BN498" s="750"/>
      <c r="BO498" s="750"/>
      <c r="BP498" s="750"/>
      <c r="BQ498" s="750"/>
      <c r="BR498" s="750"/>
      <c r="BS498" s="750"/>
      <c r="BT498" s="750"/>
      <c r="BU498" s="750"/>
    </row>
    <row r="499" spans="1:16" s="750" customFormat="1" ht="69" customHeight="1">
      <c r="A499" s="889" t="s">
        <v>831</v>
      </c>
      <c r="B499" s="889"/>
      <c r="C499" s="890"/>
      <c r="D499" s="891">
        <f aca="true" t="shared" si="34" ref="D499:L499">D500+D503+D506+D507+D508</f>
        <v>20660600</v>
      </c>
      <c r="E499" s="891">
        <f t="shared" si="34"/>
        <v>20660600</v>
      </c>
      <c r="F499" s="892">
        <f t="shared" si="34"/>
        <v>0</v>
      </c>
      <c r="G499" s="892">
        <f t="shared" si="34"/>
        <v>0</v>
      </c>
      <c r="H499" s="892">
        <f t="shared" si="34"/>
        <v>0</v>
      </c>
      <c r="I499" s="891">
        <f t="shared" si="34"/>
        <v>20660600</v>
      </c>
      <c r="J499" s="891">
        <f t="shared" si="34"/>
        <v>6193100</v>
      </c>
      <c r="K499" s="891">
        <f t="shared" si="34"/>
        <v>14467500</v>
      </c>
      <c r="L499" s="892">
        <f t="shared" si="34"/>
        <v>0</v>
      </c>
      <c r="M499" s="165"/>
      <c r="N499" s="164"/>
      <c r="O499" s="893" t="s">
        <v>72</v>
      </c>
      <c r="P499" s="789"/>
    </row>
    <row r="500" spans="1:16" s="750" customFormat="1" ht="63">
      <c r="A500" s="767" t="s">
        <v>832</v>
      </c>
      <c r="B500" s="764" t="s">
        <v>833</v>
      </c>
      <c r="C500" s="752" t="s">
        <v>834</v>
      </c>
      <c r="D500" s="753">
        <f aca="true" t="shared" si="35" ref="D500:D515">SUM(E500:H500)</f>
        <v>11500000</v>
      </c>
      <c r="E500" s="753">
        <f>SUM(E501:E502)</f>
        <v>11500000</v>
      </c>
      <c r="F500" s="781">
        <f>SUM(F501:F502)</f>
        <v>0</v>
      </c>
      <c r="G500" s="781">
        <f>SUM(G501:G502)</f>
        <v>0</v>
      </c>
      <c r="H500" s="781">
        <f>SUM(H501:H502)</f>
        <v>0</v>
      </c>
      <c r="I500" s="753">
        <f aca="true" t="shared" si="36" ref="I500:I520">SUM(J500:L500)</f>
        <v>11500000</v>
      </c>
      <c r="J500" s="753">
        <f>SUM(J501:J502)</f>
        <v>2500000</v>
      </c>
      <c r="K500" s="753">
        <f>SUM(K501:K502)</f>
        <v>9000000</v>
      </c>
      <c r="L500" s="753">
        <f>SUM(L501:L502)</f>
        <v>0</v>
      </c>
      <c r="M500" s="762" t="s">
        <v>55</v>
      </c>
      <c r="N500" s="757"/>
      <c r="O500" s="757"/>
      <c r="P500" s="177"/>
    </row>
    <row r="501" spans="1:16" s="750" customFormat="1" ht="42">
      <c r="A501" s="768" t="s">
        <v>835</v>
      </c>
      <c r="B501" s="752" t="s">
        <v>836</v>
      </c>
      <c r="C501" s="768" t="s">
        <v>837</v>
      </c>
      <c r="D501" s="753">
        <f t="shared" si="35"/>
        <v>2500000</v>
      </c>
      <c r="E501" s="753">
        <v>2500000</v>
      </c>
      <c r="F501" s="753"/>
      <c r="G501" s="753"/>
      <c r="H501" s="753"/>
      <c r="I501" s="753">
        <f t="shared" si="36"/>
        <v>2500000</v>
      </c>
      <c r="J501" s="753">
        <v>2500000</v>
      </c>
      <c r="K501" s="753"/>
      <c r="L501" s="180"/>
      <c r="M501" s="762"/>
      <c r="N501" s="757"/>
      <c r="O501" s="758"/>
      <c r="P501" s="790"/>
    </row>
    <row r="502" spans="1:16" s="791" customFormat="1" ht="95.25" customHeight="1">
      <c r="A502" s="768" t="s">
        <v>838</v>
      </c>
      <c r="B502" s="768" t="s">
        <v>839</v>
      </c>
      <c r="C502" s="768" t="s">
        <v>840</v>
      </c>
      <c r="D502" s="753">
        <f t="shared" si="35"/>
        <v>9000000</v>
      </c>
      <c r="E502" s="777">
        <v>9000000</v>
      </c>
      <c r="F502" s="777"/>
      <c r="G502" s="777"/>
      <c r="H502" s="777"/>
      <c r="I502" s="753">
        <f t="shared" si="36"/>
        <v>9000000</v>
      </c>
      <c r="J502" s="777"/>
      <c r="K502" s="753">
        <v>9000000</v>
      </c>
      <c r="L502" s="185"/>
      <c r="M502" s="762"/>
      <c r="N502" s="774"/>
      <c r="O502" s="758"/>
      <c r="P502" s="184"/>
    </row>
    <row r="503" spans="1:16" s="750" customFormat="1" ht="66.75" customHeight="1">
      <c r="A503" s="768" t="s">
        <v>841</v>
      </c>
      <c r="B503" s="757"/>
      <c r="C503" s="792"/>
      <c r="D503" s="753">
        <f t="shared" si="35"/>
        <v>6447500</v>
      </c>
      <c r="E503" s="753">
        <f>SUM(E504:E505)</f>
        <v>6447500</v>
      </c>
      <c r="F503" s="781">
        <f>SUM(F504:F505)</f>
        <v>0</v>
      </c>
      <c r="G503" s="781">
        <f>SUM(G504:G505)</f>
        <v>0</v>
      </c>
      <c r="H503" s="781">
        <f>SUM(H504:H505)</f>
        <v>0</v>
      </c>
      <c r="I503" s="753">
        <f t="shared" si="36"/>
        <v>6447500</v>
      </c>
      <c r="J503" s="753">
        <f>SUM(J504:J505)</f>
        <v>980000</v>
      </c>
      <c r="K503" s="753">
        <f>SUM(K504:K505)</f>
        <v>5467500</v>
      </c>
      <c r="L503" s="781">
        <f>SUM(L504:L505)</f>
        <v>0</v>
      </c>
      <c r="M503" s="762" t="s">
        <v>55</v>
      </c>
      <c r="N503" s="757"/>
      <c r="O503" s="758"/>
      <c r="P503" s="177"/>
    </row>
    <row r="504" spans="1:16" s="750" customFormat="1" ht="21">
      <c r="A504" s="768" t="s">
        <v>842</v>
      </c>
      <c r="B504" s="759"/>
      <c r="C504" s="768"/>
      <c r="D504" s="753">
        <f t="shared" si="35"/>
        <v>980000</v>
      </c>
      <c r="E504" s="753">
        <v>980000</v>
      </c>
      <c r="F504" s="753"/>
      <c r="G504" s="753"/>
      <c r="H504" s="753"/>
      <c r="I504" s="753">
        <f t="shared" si="36"/>
        <v>980000</v>
      </c>
      <c r="J504" s="753">
        <v>980000</v>
      </c>
      <c r="K504" s="753"/>
      <c r="L504" s="180"/>
      <c r="M504" s="762"/>
      <c r="N504" s="757"/>
      <c r="O504" s="758"/>
      <c r="P504" s="790"/>
    </row>
    <row r="505" spans="1:16" s="750" customFormat="1" ht="47.25" customHeight="1">
      <c r="A505" s="768" t="s">
        <v>843</v>
      </c>
      <c r="B505" s="759"/>
      <c r="C505" s="768"/>
      <c r="D505" s="753">
        <f t="shared" si="35"/>
        <v>5467500</v>
      </c>
      <c r="E505" s="793">
        <v>5467500</v>
      </c>
      <c r="F505" s="793"/>
      <c r="G505" s="793"/>
      <c r="H505" s="793"/>
      <c r="I505" s="753">
        <f t="shared" si="36"/>
        <v>5467500</v>
      </c>
      <c r="J505" s="793"/>
      <c r="K505" s="793">
        <v>5467500</v>
      </c>
      <c r="L505" s="180"/>
      <c r="M505" s="762"/>
      <c r="N505" s="757"/>
      <c r="O505" s="758"/>
      <c r="P505" s="790"/>
    </row>
    <row r="506" spans="1:16" s="750" customFormat="1" ht="47.25" customHeight="1">
      <c r="A506" s="768" t="s">
        <v>844</v>
      </c>
      <c r="B506" s="759"/>
      <c r="C506" s="768"/>
      <c r="D506" s="753">
        <f t="shared" si="35"/>
        <v>1200000</v>
      </c>
      <c r="E506" s="753">
        <v>1200000</v>
      </c>
      <c r="F506" s="753"/>
      <c r="G506" s="753"/>
      <c r="H506" s="753"/>
      <c r="I506" s="753">
        <f t="shared" si="36"/>
        <v>1200000</v>
      </c>
      <c r="J506" s="753">
        <f>E506</f>
        <v>1200000</v>
      </c>
      <c r="K506" s="753"/>
      <c r="L506" s="180"/>
      <c r="M506" s="762" t="s">
        <v>42</v>
      </c>
      <c r="N506" s="757"/>
      <c r="O506" s="758"/>
      <c r="P506" s="790"/>
    </row>
    <row r="507" spans="1:16" s="750" customFormat="1" ht="70.5" customHeight="1">
      <c r="A507" s="768" t="s">
        <v>845</v>
      </c>
      <c r="B507" s="757"/>
      <c r="C507" s="768"/>
      <c r="D507" s="753">
        <f t="shared" si="35"/>
        <v>1063100</v>
      </c>
      <c r="E507" s="753">
        <v>1063100</v>
      </c>
      <c r="F507" s="757"/>
      <c r="G507" s="757"/>
      <c r="H507" s="757"/>
      <c r="I507" s="753">
        <f t="shared" si="36"/>
        <v>1063100</v>
      </c>
      <c r="J507" s="753">
        <f>E507</f>
        <v>1063100</v>
      </c>
      <c r="K507" s="757"/>
      <c r="L507" s="757"/>
      <c r="M507" s="762" t="s">
        <v>54</v>
      </c>
      <c r="N507" s="757"/>
      <c r="O507" s="757"/>
      <c r="P507" s="794"/>
    </row>
    <row r="508" spans="1:16" s="750" customFormat="1" ht="21">
      <c r="A508" s="768" t="s">
        <v>846</v>
      </c>
      <c r="B508" s="757"/>
      <c r="C508" s="757"/>
      <c r="D508" s="753">
        <f t="shared" si="35"/>
        <v>450000</v>
      </c>
      <c r="E508" s="753">
        <f>SUM(E509:E510)</f>
        <v>450000</v>
      </c>
      <c r="F508" s="781">
        <f>SUM(F509:F510)</f>
        <v>0</v>
      </c>
      <c r="G508" s="781">
        <f>SUM(G509:G510)</f>
        <v>0</v>
      </c>
      <c r="H508" s="781">
        <f>SUM(H509:H510)</f>
        <v>0</v>
      </c>
      <c r="I508" s="793">
        <f t="shared" si="36"/>
        <v>450000</v>
      </c>
      <c r="J508" s="753">
        <f>SUM(J509:J510)</f>
        <v>450000</v>
      </c>
      <c r="K508" s="781">
        <f>SUM(K509:K510)</f>
        <v>0</v>
      </c>
      <c r="L508" s="781">
        <f>SUM(L509:L510)</f>
        <v>0</v>
      </c>
      <c r="M508" s="762" t="s">
        <v>57</v>
      </c>
      <c r="N508" s="757"/>
      <c r="O508" s="757"/>
      <c r="P508" s="794"/>
    </row>
    <row r="509" spans="1:16" s="749" customFormat="1" ht="42">
      <c r="A509" s="768" t="s">
        <v>847</v>
      </c>
      <c r="B509" s="757"/>
      <c r="C509" s="757"/>
      <c r="D509" s="753">
        <f t="shared" si="35"/>
        <v>200000</v>
      </c>
      <c r="E509" s="753">
        <v>200000</v>
      </c>
      <c r="F509" s="757"/>
      <c r="G509" s="757"/>
      <c r="H509" s="757"/>
      <c r="I509" s="757">
        <f t="shared" si="36"/>
        <v>200000</v>
      </c>
      <c r="J509" s="753">
        <f>E509</f>
        <v>200000</v>
      </c>
      <c r="K509" s="757"/>
      <c r="L509" s="757"/>
      <c r="M509" s="762"/>
      <c r="N509" s="757"/>
      <c r="O509" s="757"/>
      <c r="P509" s="794"/>
    </row>
    <row r="510" spans="1:16" s="749" customFormat="1" ht="21">
      <c r="A510" s="768" t="s">
        <v>848</v>
      </c>
      <c r="B510" s="757"/>
      <c r="C510" s="757"/>
      <c r="D510" s="753">
        <f t="shared" si="35"/>
        <v>250000</v>
      </c>
      <c r="E510" s="753">
        <v>250000</v>
      </c>
      <c r="F510" s="757"/>
      <c r="G510" s="757"/>
      <c r="H510" s="757"/>
      <c r="I510" s="757">
        <f t="shared" si="36"/>
        <v>250000</v>
      </c>
      <c r="J510" s="753">
        <f>E510</f>
        <v>250000</v>
      </c>
      <c r="K510" s="757"/>
      <c r="L510" s="757"/>
      <c r="M510" s="762"/>
      <c r="N510" s="757"/>
      <c r="O510" s="757"/>
      <c r="P510" s="794"/>
    </row>
    <row r="511" spans="1:16" s="750" customFormat="1" ht="24.75" customHeight="1">
      <c r="A511" s="894" t="s">
        <v>849</v>
      </c>
      <c r="B511" s="895"/>
      <c r="C511" s="896"/>
      <c r="D511" s="897">
        <f t="shared" si="35"/>
        <v>15342300</v>
      </c>
      <c r="E511" s="897">
        <f>SUM(E512:E515)</f>
        <v>15342300</v>
      </c>
      <c r="F511" s="897"/>
      <c r="G511" s="897"/>
      <c r="H511" s="897"/>
      <c r="I511" s="897">
        <f t="shared" si="36"/>
        <v>15342300</v>
      </c>
      <c r="J511" s="897">
        <f>SUM(J512:J515)</f>
        <v>6842300</v>
      </c>
      <c r="K511" s="897">
        <f>SUM(K512:K515)</f>
        <v>8500000</v>
      </c>
      <c r="L511" s="898">
        <f>SUM(L512:L515)</f>
        <v>0</v>
      </c>
      <c r="M511" s="899"/>
      <c r="N511" s="900" t="s">
        <v>850</v>
      </c>
      <c r="O511" s="901" t="s">
        <v>851</v>
      </c>
      <c r="P511" s="790"/>
    </row>
    <row r="512" spans="1:16" s="791" customFormat="1" ht="71.25" customHeight="1">
      <c r="A512" s="795" t="s">
        <v>852</v>
      </c>
      <c r="B512" s="796" t="s">
        <v>853</v>
      </c>
      <c r="C512" s="797" t="s">
        <v>854</v>
      </c>
      <c r="D512" s="798">
        <f t="shared" si="35"/>
        <v>392000</v>
      </c>
      <c r="E512" s="798">
        <v>392000</v>
      </c>
      <c r="F512" s="798"/>
      <c r="G512" s="798"/>
      <c r="H512" s="798"/>
      <c r="I512" s="799">
        <f t="shared" si="36"/>
        <v>392000</v>
      </c>
      <c r="J512" s="798">
        <v>392000</v>
      </c>
      <c r="K512" s="798"/>
      <c r="L512" s="800"/>
      <c r="M512" s="762" t="s">
        <v>55</v>
      </c>
      <c r="N512" s="774"/>
      <c r="O512" s="801"/>
      <c r="P512" s="184"/>
    </row>
    <row r="513" spans="1:16" s="791" customFormat="1" ht="42">
      <c r="A513" s="767" t="s">
        <v>855</v>
      </c>
      <c r="B513" s="802"/>
      <c r="C513" s="803"/>
      <c r="D513" s="798">
        <f t="shared" si="35"/>
        <v>248600</v>
      </c>
      <c r="E513" s="798">
        <v>248600</v>
      </c>
      <c r="F513" s="798"/>
      <c r="G513" s="798"/>
      <c r="H513" s="798"/>
      <c r="I513" s="799">
        <f t="shared" si="36"/>
        <v>248600</v>
      </c>
      <c r="J513" s="798">
        <v>248600</v>
      </c>
      <c r="K513" s="798"/>
      <c r="L513" s="800"/>
      <c r="M513" s="762" t="s">
        <v>55</v>
      </c>
      <c r="N513" s="774"/>
      <c r="O513" s="758"/>
      <c r="P513" s="184"/>
    </row>
    <row r="514" spans="1:16" s="750" customFormat="1" ht="21">
      <c r="A514" s="767" t="s">
        <v>856</v>
      </c>
      <c r="B514" s="802"/>
      <c r="C514" s="803"/>
      <c r="D514" s="798">
        <f t="shared" si="35"/>
        <v>1000800</v>
      </c>
      <c r="E514" s="804">
        <v>1000800</v>
      </c>
      <c r="F514" s="804"/>
      <c r="G514" s="804"/>
      <c r="H514" s="804"/>
      <c r="I514" s="799">
        <f t="shared" si="36"/>
        <v>1000800</v>
      </c>
      <c r="J514" s="804">
        <v>1000800</v>
      </c>
      <c r="K514" s="804"/>
      <c r="L514" s="805"/>
      <c r="M514" s="762" t="s">
        <v>42</v>
      </c>
      <c r="N514" s="757"/>
      <c r="O514" s="758"/>
      <c r="P514" s="790"/>
    </row>
    <row r="515" spans="1:16" s="750" customFormat="1" ht="114.75" customHeight="1">
      <c r="A515" s="795" t="s">
        <v>857</v>
      </c>
      <c r="B515" s="802"/>
      <c r="C515" s="803"/>
      <c r="D515" s="798">
        <f t="shared" si="35"/>
        <v>13700900</v>
      </c>
      <c r="E515" s="806">
        <v>13700900</v>
      </c>
      <c r="F515" s="807"/>
      <c r="G515" s="807"/>
      <c r="H515" s="807"/>
      <c r="I515" s="799">
        <f t="shared" si="36"/>
        <v>13700900</v>
      </c>
      <c r="J515" s="806">
        <v>5200900</v>
      </c>
      <c r="K515" s="806">
        <v>8500000</v>
      </c>
      <c r="L515" s="807"/>
      <c r="M515" s="762" t="s">
        <v>55</v>
      </c>
      <c r="N515" s="757"/>
      <c r="O515" s="757"/>
      <c r="P515" s="794"/>
    </row>
    <row r="516" spans="1:16" s="810" customFormat="1" ht="25.5" customHeight="1">
      <c r="A516" s="1265" t="s">
        <v>858</v>
      </c>
      <c r="B516" s="1265"/>
      <c r="C516" s="1265"/>
      <c r="D516" s="902">
        <f>D517+D520+D522</f>
        <v>20419200</v>
      </c>
      <c r="E516" s="902">
        <f>E517+E520+E522</f>
        <v>20419200</v>
      </c>
      <c r="F516" s="902">
        <f>F517+F520+F522</f>
        <v>0</v>
      </c>
      <c r="G516" s="902">
        <f>G517+G520+G522</f>
        <v>0</v>
      </c>
      <c r="H516" s="902">
        <f>H517+H520+H522</f>
        <v>0</v>
      </c>
      <c r="I516" s="902">
        <f t="shared" si="36"/>
        <v>20419200</v>
      </c>
      <c r="J516" s="902">
        <f>J517+J520+J522</f>
        <v>9169200</v>
      </c>
      <c r="K516" s="902">
        <f>K517+K520+K522</f>
        <v>11250000</v>
      </c>
      <c r="L516" s="902">
        <f>L517+L520+L522</f>
        <v>0</v>
      </c>
      <c r="M516" s="903"/>
      <c r="N516" s="904" t="s">
        <v>850</v>
      </c>
      <c r="O516" s="904" t="s">
        <v>72</v>
      </c>
      <c r="P516" s="809"/>
    </row>
    <row r="517" spans="1:16" s="810" customFormat="1" ht="42">
      <c r="A517" s="767" t="s">
        <v>859</v>
      </c>
      <c r="B517" s="768" t="s">
        <v>860</v>
      </c>
      <c r="C517" s="768" t="s">
        <v>861</v>
      </c>
      <c r="D517" s="804">
        <f aca="true" t="shared" si="37" ref="D517:D536">SUM(E517:H517)</f>
        <v>7083800</v>
      </c>
      <c r="E517" s="804">
        <f>SUM(E518:E519)</f>
        <v>7083800</v>
      </c>
      <c r="F517" s="811"/>
      <c r="G517" s="811"/>
      <c r="H517" s="811"/>
      <c r="I517" s="812">
        <f t="shared" si="36"/>
        <v>7083800</v>
      </c>
      <c r="J517" s="812">
        <f>SUM(J518:J519)</f>
        <v>7083800</v>
      </c>
      <c r="K517" s="813"/>
      <c r="L517" s="813"/>
      <c r="M517" s="814"/>
      <c r="N517" s="807"/>
      <c r="O517" s="775"/>
      <c r="P517" s="815"/>
    </row>
    <row r="518" spans="1:16" s="810" customFormat="1" ht="63">
      <c r="A518" s="768" t="s">
        <v>862</v>
      </c>
      <c r="B518" s="757"/>
      <c r="C518" s="768" t="s">
        <v>863</v>
      </c>
      <c r="D518" s="804">
        <f t="shared" si="37"/>
        <v>4000000</v>
      </c>
      <c r="E518" s="804">
        <v>4000000</v>
      </c>
      <c r="F518" s="804"/>
      <c r="G518" s="804"/>
      <c r="H518" s="804"/>
      <c r="I518" s="812">
        <f t="shared" si="36"/>
        <v>4000000</v>
      </c>
      <c r="J518" s="812">
        <v>4000000</v>
      </c>
      <c r="K518" s="804"/>
      <c r="L518" s="805"/>
      <c r="M518" s="816" t="s">
        <v>55</v>
      </c>
      <c r="N518" s="807"/>
      <c r="O518" s="775"/>
      <c r="P518" s="815"/>
    </row>
    <row r="519" spans="1:16" s="810" customFormat="1" ht="21">
      <c r="A519" s="767" t="s">
        <v>864</v>
      </c>
      <c r="B519" s="757"/>
      <c r="C519" s="817"/>
      <c r="D519" s="804">
        <f t="shared" si="37"/>
        <v>3083800</v>
      </c>
      <c r="E519" s="804">
        <v>3083800</v>
      </c>
      <c r="F519" s="804"/>
      <c r="G519" s="804"/>
      <c r="H519" s="804"/>
      <c r="I519" s="812">
        <f t="shared" si="36"/>
        <v>3083800</v>
      </c>
      <c r="J519" s="812">
        <v>3083800</v>
      </c>
      <c r="K519" s="804"/>
      <c r="L519" s="805"/>
      <c r="M519" s="816" t="s">
        <v>54</v>
      </c>
      <c r="N519" s="807"/>
      <c r="O519" s="775"/>
      <c r="P519" s="818"/>
    </row>
    <row r="520" spans="1:16" s="810" customFormat="1" ht="42">
      <c r="A520" s="767" t="s">
        <v>865</v>
      </c>
      <c r="B520" s="819"/>
      <c r="C520" s="768"/>
      <c r="D520" s="804">
        <f t="shared" si="37"/>
        <v>11250000</v>
      </c>
      <c r="E520" s="804">
        <f>E521</f>
        <v>11250000</v>
      </c>
      <c r="F520" s="804"/>
      <c r="G520" s="804"/>
      <c r="H520" s="804"/>
      <c r="I520" s="804">
        <f t="shared" si="36"/>
        <v>11250000</v>
      </c>
      <c r="J520" s="804"/>
      <c r="K520" s="804">
        <f>K521</f>
        <v>11250000</v>
      </c>
      <c r="L520" s="805"/>
      <c r="M520" s="816"/>
      <c r="N520" s="807"/>
      <c r="O520" s="775"/>
      <c r="P520" s="815"/>
    </row>
    <row r="521" spans="1:16" s="822" customFormat="1" ht="21">
      <c r="A521" s="768" t="s">
        <v>866</v>
      </c>
      <c r="B521" s="759"/>
      <c r="C521" s="768"/>
      <c r="D521" s="798">
        <f t="shared" si="37"/>
        <v>11250000</v>
      </c>
      <c r="E521" s="798">
        <v>11250000</v>
      </c>
      <c r="F521" s="798"/>
      <c r="G521" s="798"/>
      <c r="H521" s="798"/>
      <c r="I521" s="798">
        <v>11250000</v>
      </c>
      <c r="J521" s="798"/>
      <c r="K521" s="798">
        <v>11250000</v>
      </c>
      <c r="L521" s="800"/>
      <c r="M521" s="816" t="s">
        <v>55</v>
      </c>
      <c r="N521" s="820"/>
      <c r="O521" s="758"/>
      <c r="P521" s="821"/>
    </row>
    <row r="522" spans="1:16" s="810" customFormat="1" ht="21">
      <c r="A522" s="823" t="s">
        <v>867</v>
      </c>
      <c r="B522" s="759"/>
      <c r="C522" s="767"/>
      <c r="D522" s="804">
        <f t="shared" si="37"/>
        <v>2085400</v>
      </c>
      <c r="E522" s="804">
        <v>2085400</v>
      </c>
      <c r="F522" s="804"/>
      <c r="G522" s="804"/>
      <c r="H522" s="804"/>
      <c r="I522" s="804">
        <f aca="true" t="shared" si="38" ref="I522:I537">SUM(J522:L522)</f>
        <v>2085400</v>
      </c>
      <c r="J522" s="804">
        <v>2085400</v>
      </c>
      <c r="K522" s="804"/>
      <c r="L522" s="805"/>
      <c r="M522" s="816" t="s">
        <v>42</v>
      </c>
      <c r="N522" s="807"/>
      <c r="O522" s="758"/>
      <c r="P522" s="815"/>
    </row>
    <row r="523" spans="1:16" s="791" customFormat="1" ht="21">
      <c r="A523" s="889" t="s">
        <v>868</v>
      </c>
      <c r="B523" s="905"/>
      <c r="C523" s="906"/>
      <c r="D523" s="907">
        <f t="shared" si="37"/>
        <v>25566500</v>
      </c>
      <c r="E523" s="907">
        <f>SUM(E524:E527)</f>
        <v>25566500</v>
      </c>
      <c r="F523" s="907">
        <f>SUM(F524:F527)</f>
        <v>0</v>
      </c>
      <c r="G523" s="907">
        <f>SUM(G524:G527)</f>
        <v>0</v>
      </c>
      <c r="H523" s="907">
        <f>SUM(H524:H527)</f>
        <v>0</v>
      </c>
      <c r="I523" s="907">
        <f t="shared" si="38"/>
        <v>25566500</v>
      </c>
      <c r="J523" s="907">
        <f>SUM(J524:J527)</f>
        <v>21516500</v>
      </c>
      <c r="K523" s="907">
        <f>SUM(K524:K527)</f>
        <v>4050000</v>
      </c>
      <c r="L523" s="907">
        <f>SUM(L524:L527)</f>
        <v>0</v>
      </c>
      <c r="M523" s="908"/>
      <c r="N523" s="904" t="s">
        <v>850</v>
      </c>
      <c r="O523" s="893" t="s">
        <v>72</v>
      </c>
      <c r="P523" s="184"/>
    </row>
    <row r="524" spans="1:16" s="750" customFormat="1" ht="231">
      <c r="A524" s="825" t="s">
        <v>869</v>
      </c>
      <c r="B524" s="768" t="s">
        <v>870</v>
      </c>
      <c r="C524" s="768" t="s">
        <v>871</v>
      </c>
      <c r="D524" s="753">
        <f t="shared" si="37"/>
        <v>10700000</v>
      </c>
      <c r="E524" s="753">
        <v>10700000</v>
      </c>
      <c r="F524" s="753"/>
      <c r="G524" s="753"/>
      <c r="H524" s="753"/>
      <c r="I524" s="753">
        <f t="shared" si="38"/>
        <v>10700000</v>
      </c>
      <c r="J524" s="753">
        <v>10700000</v>
      </c>
      <c r="K524" s="753"/>
      <c r="L524" s="180"/>
      <c r="M524" s="762" t="s">
        <v>119</v>
      </c>
      <c r="N524" s="757"/>
      <c r="O524" s="775"/>
      <c r="P524" s="790"/>
    </row>
    <row r="525" spans="1:16" s="750" customFormat="1" ht="189" customHeight="1">
      <c r="A525" s="825" t="s">
        <v>872</v>
      </c>
      <c r="B525" s="767"/>
      <c r="C525" s="817"/>
      <c r="D525" s="753">
        <f t="shared" si="37"/>
        <v>7374600</v>
      </c>
      <c r="E525" s="753">
        <v>7374600</v>
      </c>
      <c r="F525" s="753"/>
      <c r="G525" s="753"/>
      <c r="H525" s="753"/>
      <c r="I525" s="753">
        <f t="shared" si="38"/>
        <v>7374600</v>
      </c>
      <c r="J525" s="753">
        <v>7374600</v>
      </c>
      <c r="K525" s="753"/>
      <c r="L525" s="180"/>
      <c r="M525" s="762" t="s">
        <v>119</v>
      </c>
      <c r="N525" s="757"/>
      <c r="O525" s="758"/>
      <c r="P525" s="177"/>
    </row>
    <row r="526" spans="1:16" s="791" customFormat="1" ht="105">
      <c r="A526" s="826" t="s">
        <v>873</v>
      </c>
      <c r="B526" s="768"/>
      <c r="C526" s="768"/>
      <c r="D526" s="777">
        <f t="shared" si="37"/>
        <v>1491900</v>
      </c>
      <c r="E526" s="777">
        <v>1491900</v>
      </c>
      <c r="F526" s="777"/>
      <c r="G526" s="777"/>
      <c r="H526" s="777"/>
      <c r="I526" s="777">
        <f t="shared" si="38"/>
        <v>1491900</v>
      </c>
      <c r="J526" s="777">
        <v>1491900</v>
      </c>
      <c r="K526" s="777"/>
      <c r="L526" s="185"/>
      <c r="M526" s="762" t="s">
        <v>328</v>
      </c>
      <c r="N526" s="774"/>
      <c r="O526" s="758"/>
      <c r="P526" s="184"/>
    </row>
    <row r="527" spans="1:16" s="791" customFormat="1" ht="105">
      <c r="A527" s="826" t="s">
        <v>874</v>
      </c>
      <c r="B527" s="768"/>
      <c r="C527" s="768"/>
      <c r="D527" s="777">
        <f t="shared" si="37"/>
        <v>6000000</v>
      </c>
      <c r="E527" s="777">
        <v>6000000</v>
      </c>
      <c r="F527" s="777"/>
      <c r="G527" s="777"/>
      <c r="H527" s="777"/>
      <c r="I527" s="777">
        <f t="shared" si="38"/>
        <v>6000000</v>
      </c>
      <c r="J527" s="777">
        <v>1950000</v>
      </c>
      <c r="K527" s="777">
        <v>4050000</v>
      </c>
      <c r="L527" s="185"/>
      <c r="M527" s="762" t="s">
        <v>328</v>
      </c>
      <c r="N527" s="774"/>
      <c r="O527" s="758"/>
      <c r="P527" s="184"/>
    </row>
    <row r="528" spans="1:16" s="750" customFormat="1" ht="46.5" customHeight="1">
      <c r="A528" s="785" t="s">
        <v>875</v>
      </c>
      <c r="B528" s="824"/>
      <c r="C528" s="824"/>
      <c r="D528" s="786">
        <f t="shared" si="37"/>
        <v>18716600</v>
      </c>
      <c r="E528" s="786">
        <f>SUM(E529:E537)</f>
        <v>18716600</v>
      </c>
      <c r="F528" s="787">
        <f>SUM(F529:F537)</f>
        <v>0</v>
      </c>
      <c r="G528" s="787">
        <f>SUM(G529:G537)</f>
        <v>0</v>
      </c>
      <c r="H528" s="787">
        <f>SUM(H529:H537)</f>
        <v>0</v>
      </c>
      <c r="I528" s="786">
        <f t="shared" si="38"/>
        <v>18716600</v>
      </c>
      <c r="J528" s="786">
        <f>SUM(J529:J537)</f>
        <v>11126600</v>
      </c>
      <c r="K528" s="786">
        <f>SUM(K529:K537)</f>
        <v>7590000</v>
      </c>
      <c r="L528" s="787">
        <f>SUM(L529:L537)</f>
        <v>0</v>
      </c>
      <c r="M528" s="154"/>
      <c r="N528" s="808" t="s">
        <v>850</v>
      </c>
      <c r="O528" s="788" t="s">
        <v>72</v>
      </c>
      <c r="P528" s="790"/>
    </row>
    <row r="529" spans="1:16" s="750" customFormat="1" ht="67.5" customHeight="1">
      <c r="A529" s="768" t="s">
        <v>876</v>
      </c>
      <c r="B529" s="764" t="s">
        <v>833</v>
      </c>
      <c r="C529" s="768" t="s">
        <v>877</v>
      </c>
      <c r="D529" s="753">
        <f t="shared" si="37"/>
        <v>1345000</v>
      </c>
      <c r="E529" s="753">
        <v>1345000</v>
      </c>
      <c r="F529" s="753"/>
      <c r="G529" s="753"/>
      <c r="H529" s="753"/>
      <c r="I529" s="827">
        <f t="shared" si="38"/>
        <v>1345000</v>
      </c>
      <c r="J529" s="753">
        <f>E529</f>
        <v>1345000</v>
      </c>
      <c r="K529" s="753"/>
      <c r="L529" s="180"/>
      <c r="M529" s="762" t="s">
        <v>31</v>
      </c>
      <c r="N529" s="757"/>
      <c r="O529" s="775"/>
      <c r="P529" s="790"/>
    </row>
    <row r="530" spans="1:16" s="750" customFormat="1" ht="69.75" customHeight="1">
      <c r="A530" s="767" t="s">
        <v>878</v>
      </c>
      <c r="B530" s="828" t="s">
        <v>879</v>
      </c>
      <c r="C530" s="767" t="s">
        <v>880</v>
      </c>
      <c r="D530" s="753">
        <f t="shared" si="37"/>
        <v>1470000</v>
      </c>
      <c r="E530" s="753">
        <v>1470000</v>
      </c>
      <c r="F530" s="753"/>
      <c r="G530" s="753"/>
      <c r="H530" s="753"/>
      <c r="I530" s="827">
        <f t="shared" si="38"/>
        <v>1470000</v>
      </c>
      <c r="J530" s="753">
        <f>E530</f>
        <v>1470000</v>
      </c>
      <c r="K530" s="753"/>
      <c r="L530" s="180"/>
      <c r="M530" s="762" t="s">
        <v>145</v>
      </c>
      <c r="N530" s="757"/>
      <c r="O530" s="775"/>
      <c r="P530" s="177"/>
    </row>
    <row r="531" spans="1:16" s="791" customFormat="1" ht="21">
      <c r="A531" s="768" t="s">
        <v>881</v>
      </c>
      <c r="B531" s="759"/>
      <c r="C531" s="759"/>
      <c r="D531" s="753">
        <f t="shared" si="37"/>
        <v>11120000</v>
      </c>
      <c r="E531" s="777">
        <v>11120000</v>
      </c>
      <c r="F531" s="777"/>
      <c r="G531" s="777"/>
      <c r="H531" s="777"/>
      <c r="I531" s="827">
        <f t="shared" si="38"/>
        <v>11120000</v>
      </c>
      <c r="J531" s="777">
        <f>E531-K531</f>
        <v>4370000</v>
      </c>
      <c r="K531" s="777">
        <v>6750000</v>
      </c>
      <c r="L531" s="185"/>
      <c r="M531" s="762" t="s">
        <v>55</v>
      </c>
      <c r="N531" s="774"/>
      <c r="O531" s="775"/>
      <c r="P531" s="184"/>
    </row>
    <row r="532" spans="1:16" s="791" customFormat="1" ht="50.25" customHeight="1">
      <c r="A532" s="768" t="s">
        <v>882</v>
      </c>
      <c r="B532" s="759"/>
      <c r="C532" s="768"/>
      <c r="D532" s="753">
        <f t="shared" si="37"/>
        <v>1160000</v>
      </c>
      <c r="E532" s="777">
        <v>1160000</v>
      </c>
      <c r="F532" s="777"/>
      <c r="G532" s="777"/>
      <c r="H532" s="777"/>
      <c r="I532" s="827">
        <f t="shared" si="38"/>
        <v>1160000</v>
      </c>
      <c r="J532" s="777">
        <f>E532</f>
        <v>1160000</v>
      </c>
      <c r="K532" s="777"/>
      <c r="L532" s="185"/>
      <c r="M532" s="762" t="s">
        <v>145</v>
      </c>
      <c r="N532" s="774"/>
      <c r="O532" s="775"/>
      <c r="P532" s="184"/>
    </row>
    <row r="533" spans="1:16" s="791" customFormat="1" ht="44.25" customHeight="1">
      <c r="A533" s="768" t="s">
        <v>883</v>
      </c>
      <c r="B533" s="759"/>
      <c r="C533" s="768"/>
      <c r="D533" s="753">
        <f t="shared" si="37"/>
        <v>305000</v>
      </c>
      <c r="E533" s="777">
        <v>305000</v>
      </c>
      <c r="F533" s="777"/>
      <c r="G533" s="777"/>
      <c r="H533" s="777"/>
      <c r="I533" s="827">
        <f t="shared" si="38"/>
        <v>305000</v>
      </c>
      <c r="J533" s="777">
        <f>E533</f>
        <v>305000</v>
      </c>
      <c r="K533" s="777"/>
      <c r="L533" s="185"/>
      <c r="M533" s="762" t="s">
        <v>328</v>
      </c>
      <c r="N533" s="774"/>
      <c r="O533" s="775"/>
      <c r="P533" s="184"/>
    </row>
    <row r="534" spans="1:16" s="791" customFormat="1" ht="49.5" customHeight="1">
      <c r="A534" s="768" t="s">
        <v>884</v>
      </c>
      <c r="B534" s="759"/>
      <c r="C534" s="768"/>
      <c r="D534" s="753">
        <f t="shared" si="37"/>
        <v>863000</v>
      </c>
      <c r="E534" s="777">
        <v>863000</v>
      </c>
      <c r="F534" s="777"/>
      <c r="G534" s="777"/>
      <c r="H534" s="777"/>
      <c r="I534" s="827">
        <f t="shared" si="38"/>
        <v>863000</v>
      </c>
      <c r="J534" s="777">
        <f>E534</f>
        <v>863000</v>
      </c>
      <c r="K534" s="777"/>
      <c r="L534" s="185"/>
      <c r="M534" s="762" t="s">
        <v>119</v>
      </c>
      <c r="N534" s="774"/>
      <c r="O534" s="775"/>
      <c r="P534" s="184"/>
    </row>
    <row r="535" spans="1:16" s="791" customFormat="1" ht="69.75" customHeight="1">
      <c r="A535" s="768" t="s">
        <v>885</v>
      </c>
      <c r="B535" s="829"/>
      <c r="C535" s="830"/>
      <c r="D535" s="753">
        <f t="shared" si="37"/>
        <v>1418600</v>
      </c>
      <c r="E535" s="777">
        <v>1418600</v>
      </c>
      <c r="F535" s="777"/>
      <c r="G535" s="777"/>
      <c r="H535" s="777"/>
      <c r="I535" s="827">
        <f t="shared" si="38"/>
        <v>1418600</v>
      </c>
      <c r="J535" s="777">
        <f>E535-K535</f>
        <v>578600</v>
      </c>
      <c r="K535" s="777">
        <v>840000</v>
      </c>
      <c r="L535" s="185"/>
      <c r="M535" s="762" t="s">
        <v>328</v>
      </c>
      <c r="N535" s="774"/>
      <c r="O535" s="775"/>
      <c r="P535" s="184"/>
    </row>
    <row r="536" spans="1:16" s="791" customFormat="1" ht="21.75" customHeight="1">
      <c r="A536" s="768" t="s">
        <v>886</v>
      </c>
      <c r="B536" s="831"/>
      <c r="C536" s="768"/>
      <c r="D536" s="753">
        <f t="shared" si="37"/>
        <v>855000</v>
      </c>
      <c r="E536" s="777">
        <v>855000</v>
      </c>
      <c r="F536" s="777"/>
      <c r="G536" s="777"/>
      <c r="H536" s="777"/>
      <c r="I536" s="827">
        <f t="shared" si="38"/>
        <v>855000</v>
      </c>
      <c r="J536" s="777">
        <f>E536</f>
        <v>855000</v>
      </c>
      <c r="K536" s="777"/>
      <c r="L536" s="185"/>
      <c r="M536" s="762" t="s">
        <v>57</v>
      </c>
      <c r="N536" s="774"/>
      <c r="O536" s="775"/>
      <c r="P536" s="184"/>
    </row>
    <row r="537" spans="1:16" s="791" customFormat="1" ht="21">
      <c r="A537" s="768" t="s">
        <v>887</v>
      </c>
      <c r="B537" s="831"/>
      <c r="C537" s="796"/>
      <c r="D537" s="753">
        <f>SUM(E537:H537)</f>
        <v>180000</v>
      </c>
      <c r="E537" s="777">
        <v>180000</v>
      </c>
      <c r="F537" s="777"/>
      <c r="G537" s="777"/>
      <c r="H537" s="777"/>
      <c r="I537" s="827">
        <f t="shared" si="38"/>
        <v>180000</v>
      </c>
      <c r="J537" s="777">
        <f>E537</f>
        <v>180000</v>
      </c>
      <c r="K537" s="777"/>
      <c r="L537" s="185"/>
      <c r="M537" s="762" t="s">
        <v>55</v>
      </c>
      <c r="N537" s="774"/>
      <c r="O537" s="775"/>
      <c r="P537" s="184"/>
    </row>
    <row r="538" spans="1:16" s="791" customFormat="1" ht="22.5" customHeight="1">
      <c r="A538" s="889" t="s">
        <v>888</v>
      </c>
      <c r="B538" s="909"/>
      <c r="C538" s="889"/>
      <c r="D538" s="910">
        <f>D539+D547+D553+D556+D559+D566</f>
        <v>82658000</v>
      </c>
      <c r="E538" s="910">
        <v>82658000</v>
      </c>
      <c r="F538" s="910"/>
      <c r="G538" s="910"/>
      <c r="H538" s="910"/>
      <c r="I538" s="910">
        <v>82658000</v>
      </c>
      <c r="J538" s="910">
        <v>30703000</v>
      </c>
      <c r="K538" s="910">
        <v>19075000</v>
      </c>
      <c r="L538" s="911">
        <v>32880000</v>
      </c>
      <c r="M538" s="903"/>
      <c r="N538" s="904" t="s">
        <v>850</v>
      </c>
      <c r="O538" s="893" t="s">
        <v>72</v>
      </c>
      <c r="P538" s="184"/>
    </row>
    <row r="539" spans="1:16" s="750" customFormat="1" ht="63">
      <c r="A539" s="832" t="s">
        <v>889</v>
      </c>
      <c r="B539" s="833" t="s">
        <v>890</v>
      </c>
      <c r="C539" s="834" t="s">
        <v>891</v>
      </c>
      <c r="D539" s="835">
        <f aca="true" t="shared" si="39" ref="D539:L539">SUM(D540:D546)</f>
        <v>42360000</v>
      </c>
      <c r="E539" s="835">
        <f t="shared" si="39"/>
        <v>42360000</v>
      </c>
      <c r="F539" s="836">
        <f t="shared" si="39"/>
        <v>0</v>
      </c>
      <c r="G539" s="836">
        <f t="shared" si="39"/>
        <v>0</v>
      </c>
      <c r="H539" s="836">
        <f t="shared" si="39"/>
        <v>0</v>
      </c>
      <c r="I539" s="835">
        <f t="shared" si="39"/>
        <v>42360000</v>
      </c>
      <c r="J539" s="835">
        <f t="shared" si="39"/>
        <v>11100000</v>
      </c>
      <c r="K539" s="836">
        <f t="shared" si="39"/>
        <v>0</v>
      </c>
      <c r="L539" s="835">
        <f t="shared" si="39"/>
        <v>31260000</v>
      </c>
      <c r="M539" s="837"/>
      <c r="N539" s="838"/>
      <c r="O539" s="839"/>
      <c r="P539" s="790"/>
    </row>
    <row r="540" spans="1:16" s="750" customFormat="1" ht="63">
      <c r="A540" s="767" t="s">
        <v>892</v>
      </c>
      <c r="B540" s="840" t="s">
        <v>893</v>
      </c>
      <c r="C540" s="841" t="s">
        <v>894</v>
      </c>
      <c r="D540" s="842">
        <f>SUM(E540:H540)</f>
        <v>4500000</v>
      </c>
      <c r="E540" s="842">
        <v>4500000</v>
      </c>
      <c r="F540" s="804"/>
      <c r="G540" s="804"/>
      <c r="H540" s="804"/>
      <c r="I540" s="842">
        <f>SUM(J540:L540)</f>
        <v>4500000</v>
      </c>
      <c r="J540" s="842">
        <v>4500000</v>
      </c>
      <c r="K540" s="804"/>
      <c r="L540" s="805"/>
      <c r="M540" s="816" t="s">
        <v>42</v>
      </c>
      <c r="N540" s="843"/>
      <c r="O540" s="775"/>
      <c r="P540" s="177"/>
    </row>
    <row r="541" spans="1:16" s="791" customFormat="1" ht="84">
      <c r="A541" s="768" t="s">
        <v>895</v>
      </c>
      <c r="B541" s="844" t="s">
        <v>896</v>
      </c>
      <c r="C541" s="845" t="s">
        <v>897</v>
      </c>
      <c r="D541" s="842">
        <f aca="true" t="shared" si="40" ref="D541:D555">SUM(E541:H541)</f>
        <v>13800000</v>
      </c>
      <c r="E541" s="798">
        <v>13800000</v>
      </c>
      <c r="F541" s="798"/>
      <c r="G541" s="798"/>
      <c r="H541" s="798"/>
      <c r="I541" s="842">
        <f aca="true" t="shared" si="41" ref="I541:I555">SUM(J541:L541)</f>
        <v>13800000</v>
      </c>
      <c r="J541" s="798"/>
      <c r="K541" s="798"/>
      <c r="L541" s="798">
        <v>13800000</v>
      </c>
      <c r="M541" s="816" t="s">
        <v>42</v>
      </c>
      <c r="N541" s="820"/>
      <c r="O541" s="758"/>
      <c r="P541" s="184"/>
    </row>
    <row r="542" spans="1:16" s="791" customFormat="1" ht="63">
      <c r="A542" s="846" t="s">
        <v>898</v>
      </c>
      <c r="B542" s="840" t="s">
        <v>899</v>
      </c>
      <c r="C542" s="845" t="s">
        <v>900</v>
      </c>
      <c r="D542" s="842">
        <f t="shared" si="40"/>
        <v>16960000</v>
      </c>
      <c r="E542" s="842">
        <v>16960000</v>
      </c>
      <c r="F542" s="798"/>
      <c r="G542" s="798"/>
      <c r="H542" s="798"/>
      <c r="I542" s="842">
        <f t="shared" si="41"/>
        <v>16960000</v>
      </c>
      <c r="J542" s="798"/>
      <c r="K542" s="798"/>
      <c r="L542" s="842">
        <v>16960000</v>
      </c>
      <c r="M542" s="816" t="s">
        <v>55</v>
      </c>
      <c r="N542" s="820"/>
      <c r="O542" s="758"/>
      <c r="P542" s="184"/>
    </row>
    <row r="543" spans="1:16" s="791" customFormat="1" ht="42">
      <c r="A543" s="768" t="s">
        <v>901</v>
      </c>
      <c r="B543" s="847" t="s">
        <v>902</v>
      </c>
      <c r="C543" s="845" t="s">
        <v>903</v>
      </c>
      <c r="D543" s="842">
        <f t="shared" si="40"/>
        <v>2300000</v>
      </c>
      <c r="E543" s="798">
        <v>2300000</v>
      </c>
      <c r="F543" s="798"/>
      <c r="G543" s="798"/>
      <c r="H543" s="798"/>
      <c r="I543" s="842">
        <f t="shared" si="41"/>
        <v>2300000</v>
      </c>
      <c r="J543" s="798">
        <v>2300000</v>
      </c>
      <c r="K543" s="798"/>
      <c r="L543" s="800"/>
      <c r="M543" s="816" t="s">
        <v>54</v>
      </c>
      <c r="N543" s="820"/>
      <c r="O543" s="758"/>
      <c r="P543" s="184"/>
    </row>
    <row r="544" spans="1:16" s="791" customFormat="1" ht="42.75" customHeight="1">
      <c r="A544" s="768" t="s">
        <v>904</v>
      </c>
      <c r="B544" s="844" t="s">
        <v>905</v>
      </c>
      <c r="C544" s="768" t="s">
        <v>906</v>
      </c>
      <c r="D544" s="842">
        <f t="shared" si="40"/>
        <v>1300000</v>
      </c>
      <c r="E544" s="798">
        <v>1300000</v>
      </c>
      <c r="F544" s="798"/>
      <c r="G544" s="798"/>
      <c r="H544" s="798"/>
      <c r="I544" s="842">
        <f t="shared" si="41"/>
        <v>1300000</v>
      </c>
      <c r="J544" s="798">
        <v>1300000</v>
      </c>
      <c r="K544" s="798"/>
      <c r="L544" s="800"/>
      <c r="M544" s="816" t="s">
        <v>42</v>
      </c>
      <c r="N544" s="820"/>
      <c r="O544" s="758"/>
      <c r="P544" s="184"/>
    </row>
    <row r="545" spans="1:16" s="791" customFormat="1" ht="42">
      <c r="A545" s="768" t="s">
        <v>907</v>
      </c>
      <c r="B545" s="844" t="s">
        <v>908</v>
      </c>
      <c r="C545" s="774"/>
      <c r="D545" s="842">
        <f t="shared" si="40"/>
        <v>3000000</v>
      </c>
      <c r="E545" s="798">
        <v>3000000</v>
      </c>
      <c r="F545" s="798"/>
      <c r="G545" s="798"/>
      <c r="H545" s="798"/>
      <c r="I545" s="842">
        <f t="shared" si="41"/>
        <v>3000000</v>
      </c>
      <c r="J545" s="798">
        <f>E545</f>
        <v>3000000</v>
      </c>
      <c r="K545" s="798"/>
      <c r="L545" s="800"/>
      <c r="M545" s="816"/>
      <c r="N545" s="820"/>
      <c r="O545" s="758"/>
      <c r="P545" s="184"/>
    </row>
    <row r="546" spans="1:16" s="791" customFormat="1" ht="21">
      <c r="A546" s="768" t="s">
        <v>909</v>
      </c>
      <c r="B546" s="774"/>
      <c r="C546" s="768" t="s">
        <v>906</v>
      </c>
      <c r="D546" s="842">
        <f t="shared" si="40"/>
        <v>500000</v>
      </c>
      <c r="E546" s="806">
        <v>500000</v>
      </c>
      <c r="F546" s="798"/>
      <c r="G546" s="798"/>
      <c r="H546" s="798"/>
      <c r="I546" s="842">
        <f t="shared" si="41"/>
        <v>500000</v>
      </c>
      <c r="J546" s="798"/>
      <c r="K546" s="798"/>
      <c r="L546" s="806">
        <v>500000</v>
      </c>
      <c r="M546" s="816" t="s">
        <v>57</v>
      </c>
      <c r="N546" s="820"/>
      <c r="O546" s="758"/>
      <c r="P546" s="184"/>
    </row>
    <row r="547" spans="1:16" s="854" customFormat="1" ht="21">
      <c r="A547" s="889" t="s">
        <v>910</v>
      </c>
      <c r="B547" s="912"/>
      <c r="C547" s="906"/>
      <c r="D547" s="910">
        <f t="shared" si="40"/>
        <v>27828000</v>
      </c>
      <c r="E547" s="910">
        <f>SUM(E548:E552)</f>
        <v>27828000</v>
      </c>
      <c r="F547" s="913">
        <f aca="true" t="shared" si="42" ref="F547:L547">SUM(F548:F552)</f>
        <v>0</v>
      </c>
      <c r="G547" s="913">
        <f t="shared" si="42"/>
        <v>0</v>
      </c>
      <c r="H547" s="913">
        <f t="shared" si="42"/>
        <v>0</v>
      </c>
      <c r="I547" s="910">
        <f t="shared" si="41"/>
        <v>27828000</v>
      </c>
      <c r="J547" s="910">
        <f t="shared" si="42"/>
        <v>9123000</v>
      </c>
      <c r="K547" s="910">
        <f t="shared" si="42"/>
        <v>18705000</v>
      </c>
      <c r="L547" s="913">
        <f t="shared" si="42"/>
        <v>0</v>
      </c>
      <c r="M547" s="903"/>
      <c r="N547" s="914"/>
      <c r="O547" s="915"/>
      <c r="P547" s="853"/>
    </row>
    <row r="548" spans="1:16" s="791" customFormat="1" ht="84">
      <c r="A548" s="855" t="s">
        <v>911</v>
      </c>
      <c r="B548" s="856" t="s">
        <v>912</v>
      </c>
      <c r="C548" s="768" t="s">
        <v>913</v>
      </c>
      <c r="D548" s="857">
        <f t="shared" si="40"/>
        <v>2700000</v>
      </c>
      <c r="E548" s="842">
        <v>2700000</v>
      </c>
      <c r="F548" s="798"/>
      <c r="G548" s="798"/>
      <c r="H548" s="798"/>
      <c r="I548" s="857">
        <f t="shared" si="41"/>
        <v>2700000</v>
      </c>
      <c r="J548" s="842">
        <v>2700000</v>
      </c>
      <c r="K548" s="798"/>
      <c r="L548" s="800"/>
      <c r="M548" s="816" t="s">
        <v>54</v>
      </c>
      <c r="N548" s="820"/>
      <c r="O548" s="758"/>
      <c r="P548" s="184"/>
    </row>
    <row r="549" spans="1:16" s="791" customFormat="1" ht="95.25" customHeight="1">
      <c r="A549" s="768" t="s">
        <v>914</v>
      </c>
      <c r="B549" s="844" t="s">
        <v>915</v>
      </c>
      <c r="C549" s="768" t="s">
        <v>916</v>
      </c>
      <c r="D549" s="857">
        <f t="shared" si="40"/>
        <v>18705000</v>
      </c>
      <c r="E549" s="798">
        <v>18705000</v>
      </c>
      <c r="F549" s="798"/>
      <c r="G549" s="798"/>
      <c r="H549" s="798"/>
      <c r="I549" s="857">
        <f t="shared" si="41"/>
        <v>18705000</v>
      </c>
      <c r="J549" s="798"/>
      <c r="K549" s="798">
        <v>18705000</v>
      </c>
      <c r="L549" s="800"/>
      <c r="M549" s="816" t="s">
        <v>55</v>
      </c>
      <c r="N549" s="820"/>
      <c r="O549" s="758"/>
      <c r="P549" s="184"/>
    </row>
    <row r="550" spans="1:16" s="791" customFormat="1" ht="93" customHeight="1">
      <c r="A550" s="768" t="s">
        <v>917</v>
      </c>
      <c r="B550" s="845" t="s">
        <v>918</v>
      </c>
      <c r="C550" s="774"/>
      <c r="D550" s="857">
        <f t="shared" si="40"/>
        <v>2773000</v>
      </c>
      <c r="E550" s="842">
        <v>2773000</v>
      </c>
      <c r="F550" s="798"/>
      <c r="G550" s="798"/>
      <c r="H550" s="798"/>
      <c r="I550" s="857">
        <f t="shared" si="41"/>
        <v>2773000</v>
      </c>
      <c r="J550" s="842">
        <v>2773000</v>
      </c>
      <c r="K550" s="798"/>
      <c r="L550" s="800"/>
      <c r="M550" s="816" t="s">
        <v>42</v>
      </c>
      <c r="N550" s="820"/>
      <c r="O550" s="758"/>
      <c r="P550" s="184"/>
    </row>
    <row r="551" spans="1:16" s="791" customFormat="1" ht="95.25" customHeight="1">
      <c r="A551" s="768" t="s">
        <v>919</v>
      </c>
      <c r="B551" s="774"/>
      <c r="C551" s="768"/>
      <c r="D551" s="857">
        <f t="shared" si="40"/>
        <v>650000</v>
      </c>
      <c r="E551" s="798">
        <v>650000</v>
      </c>
      <c r="F551" s="798"/>
      <c r="G551" s="798"/>
      <c r="H551" s="798"/>
      <c r="I551" s="857">
        <f t="shared" si="41"/>
        <v>650000</v>
      </c>
      <c r="J551" s="798">
        <v>650000</v>
      </c>
      <c r="K551" s="798"/>
      <c r="L551" s="800"/>
      <c r="M551" s="816" t="s">
        <v>54</v>
      </c>
      <c r="N551" s="820"/>
      <c r="O551" s="758"/>
      <c r="P551" s="184"/>
    </row>
    <row r="552" spans="1:16" s="791" customFormat="1" ht="69" customHeight="1">
      <c r="A552" s="768" t="s">
        <v>920</v>
      </c>
      <c r="B552" s="768"/>
      <c r="C552" s="858"/>
      <c r="D552" s="857">
        <f t="shared" si="40"/>
        <v>3000000</v>
      </c>
      <c r="E552" s="798">
        <v>3000000</v>
      </c>
      <c r="F552" s="798"/>
      <c r="G552" s="798"/>
      <c r="H552" s="798"/>
      <c r="I552" s="857">
        <f t="shared" si="41"/>
        <v>3000000</v>
      </c>
      <c r="J552" s="798">
        <v>3000000</v>
      </c>
      <c r="K552" s="798"/>
      <c r="L552" s="800"/>
      <c r="M552" s="816" t="s">
        <v>54</v>
      </c>
      <c r="N552" s="820"/>
      <c r="O552" s="758"/>
      <c r="P552" s="184"/>
    </row>
    <row r="553" spans="1:16" s="854" customFormat="1" ht="42">
      <c r="A553" s="859" t="s">
        <v>921</v>
      </c>
      <c r="B553" s="848"/>
      <c r="C553" s="860"/>
      <c r="D553" s="849">
        <f t="shared" si="40"/>
        <v>2900000</v>
      </c>
      <c r="E553" s="849">
        <f>SUM(E554:E555)</f>
        <v>2900000</v>
      </c>
      <c r="F553" s="850">
        <f>SUM(F554:F555)</f>
        <v>0</v>
      </c>
      <c r="G553" s="850">
        <f>SUM(G554:G555)</f>
        <v>0</v>
      </c>
      <c r="H553" s="850">
        <f>SUM(H554:H555)</f>
        <v>0</v>
      </c>
      <c r="I553" s="849">
        <f t="shared" si="41"/>
        <v>2900000</v>
      </c>
      <c r="J553" s="849">
        <f>SUM(J554:J555)</f>
        <v>2400000</v>
      </c>
      <c r="K553" s="850">
        <f>SUM(K554:K555)</f>
        <v>0</v>
      </c>
      <c r="L553" s="849">
        <f>SUM(L554:L555)</f>
        <v>500000</v>
      </c>
      <c r="M553" s="837"/>
      <c r="N553" s="851"/>
      <c r="O553" s="852"/>
      <c r="P553" s="853"/>
    </row>
    <row r="554" spans="1:16" s="791" customFormat="1" ht="42">
      <c r="A554" s="861" t="s">
        <v>922</v>
      </c>
      <c r="B554" s="768" t="s">
        <v>923</v>
      </c>
      <c r="C554" s="858"/>
      <c r="D554" s="857">
        <f t="shared" si="40"/>
        <v>2400000</v>
      </c>
      <c r="E554" s="862">
        <v>2400000</v>
      </c>
      <c r="F554" s="798"/>
      <c r="G554" s="798"/>
      <c r="H554" s="798"/>
      <c r="I554" s="863">
        <f t="shared" si="41"/>
        <v>2400000</v>
      </c>
      <c r="J554" s="862">
        <v>2400000</v>
      </c>
      <c r="K554" s="798"/>
      <c r="L554" s="800"/>
      <c r="M554" s="816" t="s">
        <v>42</v>
      </c>
      <c r="N554" s="820"/>
      <c r="O554" s="758"/>
      <c r="P554" s="184"/>
    </row>
    <row r="555" spans="1:16" s="791" customFormat="1" ht="42">
      <c r="A555" s="767" t="s">
        <v>924</v>
      </c>
      <c r="B555" s="768"/>
      <c r="C555" s="858"/>
      <c r="D555" s="857">
        <f t="shared" si="40"/>
        <v>500000</v>
      </c>
      <c r="E555" s="864">
        <v>500000</v>
      </c>
      <c r="F555" s="798"/>
      <c r="G555" s="798"/>
      <c r="H555" s="798"/>
      <c r="I555" s="863">
        <f t="shared" si="41"/>
        <v>500000</v>
      </c>
      <c r="J555" s="798"/>
      <c r="K555" s="798"/>
      <c r="L555" s="864">
        <v>500000</v>
      </c>
      <c r="M555" s="816" t="s">
        <v>57</v>
      </c>
      <c r="N555" s="820"/>
      <c r="O555" s="758"/>
      <c r="P555" s="184"/>
    </row>
    <row r="556" spans="1:16" s="854" customFormat="1" ht="23.25" customHeight="1">
      <c r="A556" s="865" t="s">
        <v>925</v>
      </c>
      <c r="B556" s="848"/>
      <c r="C556" s="860"/>
      <c r="D556" s="849">
        <v>4980000</v>
      </c>
      <c r="E556" s="849">
        <v>4980000</v>
      </c>
      <c r="F556" s="850">
        <f>SUM(F557:F558)</f>
        <v>0</v>
      </c>
      <c r="G556" s="850">
        <f>SUM(G557:G558)</f>
        <v>0</v>
      </c>
      <c r="H556" s="850">
        <f>SUM(H557:H558)</f>
        <v>0</v>
      </c>
      <c r="I556" s="849">
        <v>4980000</v>
      </c>
      <c r="J556" s="849">
        <v>4980000</v>
      </c>
      <c r="K556" s="850">
        <f>SUM(K557:K558)</f>
        <v>0</v>
      </c>
      <c r="L556" s="850">
        <f>SUM(L557:L558)</f>
        <v>0</v>
      </c>
      <c r="M556" s="837"/>
      <c r="N556" s="851"/>
      <c r="O556" s="852"/>
      <c r="P556" s="853"/>
    </row>
    <row r="557" spans="1:16" s="791" customFormat="1" ht="21">
      <c r="A557" s="866" t="s">
        <v>926</v>
      </c>
      <c r="B557" s="768"/>
      <c r="C557" s="858"/>
      <c r="D557" s="857">
        <f>SUM(E557:H557)</f>
        <v>4800000</v>
      </c>
      <c r="E557" s="862">
        <v>4800000</v>
      </c>
      <c r="F557" s="798"/>
      <c r="G557" s="798"/>
      <c r="H557" s="798"/>
      <c r="I557" s="857">
        <f>SUM(J557:L557)</f>
        <v>4800000</v>
      </c>
      <c r="J557" s="862">
        <v>4800000</v>
      </c>
      <c r="K557" s="798"/>
      <c r="L557" s="800"/>
      <c r="M557" s="816" t="s">
        <v>119</v>
      </c>
      <c r="N557" s="820"/>
      <c r="O557" s="758"/>
      <c r="P557" s="184"/>
    </row>
    <row r="558" spans="1:16" s="791" customFormat="1" ht="21">
      <c r="A558" s="866" t="s">
        <v>927</v>
      </c>
      <c r="B558" s="768"/>
      <c r="C558" s="858"/>
      <c r="D558" s="857">
        <f>SUM(E558:H558)</f>
        <v>108000</v>
      </c>
      <c r="E558" s="862">
        <v>108000</v>
      </c>
      <c r="F558" s="798"/>
      <c r="G558" s="798"/>
      <c r="H558" s="798"/>
      <c r="I558" s="857">
        <f>SUM(J558:L558)</f>
        <v>108000</v>
      </c>
      <c r="J558" s="862">
        <v>108000</v>
      </c>
      <c r="K558" s="798"/>
      <c r="L558" s="800"/>
      <c r="M558" s="816" t="s">
        <v>119</v>
      </c>
      <c r="N558" s="820"/>
      <c r="O558" s="758"/>
      <c r="P558" s="184"/>
    </row>
    <row r="559" spans="1:16" s="854" customFormat="1" ht="139.5" customHeight="1">
      <c r="A559" s="865" t="s">
        <v>928</v>
      </c>
      <c r="B559" s="848"/>
      <c r="C559" s="860"/>
      <c r="D559" s="867">
        <f>SUM(E559:H559)</f>
        <v>2400000</v>
      </c>
      <c r="E559" s="867">
        <v>2400000</v>
      </c>
      <c r="F559" s="867">
        <f>SUM(F560:F565)</f>
        <v>0</v>
      </c>
      <c r="G559" s="867">
        <f>SUM(G560:G565)</f>
        <v>0</v>
      </c>
      <c r="H559" s="867">
        <f>SUM(H560:H565)</f>
        <v>0</v>
      </c>
      <c r="I559" s="867">
        <f>SUM(J559:L559)</f>
        <v>2400000</v>
      </c>
      <c r="J559" s="867">
        <v>1500000</v>
      </c>
      <c r="K559" s="867">
        <f>SUM(K560:K565)</f>
        <v>0</v>
      </c>
      <c r="L559" s="867">
        <f>SUM(L560:L565)</f>
        <v>900000</v>
      </c>
      <c r="M559" s="837" t="s">
        <v>119</v>
      </c>
      <c r="N559" s="851"/>
      <c r="O559" s="852"/>
      <c r="P559" s="853"/>
    </row>
    <row r="560" spans="1:16" s="870" customFormat="1" ht="21">
      <c r="A560" s="861" t="s">
        <v>929</v>
      </c>
      <c r="B560" s="768"/>
      <c r="C560" s="868"/>
      <c r="D560" s="869">
        <f aca="true" t="shared" si="43" ref="D560:D565">SUM(E560:H560)</f>
        <v>200000</v>
      </c>
      <c r="E560" s="798">
        <v>200000</v>
      </c>
      <c r="F560" s="798"/>
      <c r="G560" s="798"/>
      <c r="H560" s="798"/>
      <c r="I560" s="869">
        <f aca="true" t="shared" si="44" ref="I560:I565">SUM(J560:L560)</f>
        <v>200000</v>
      </c>
      <c r="J560" s="798">
        <v>200000</v>
      </c>
      <c r="K560" s="798"/>
      <c r="L560" s="800"/>
      <c r="M560" s="816" t="s">
        <v>42</v>
      </c>
      <c r="N560" s="820"/>
      <c r="O560" s="758"/>
      <c r="P560" s="184"/>
    </row>
    <row r="561" spans="1:16" s="870" customFormat="1" ht="21">
      <c r="A561" s="861" t="s">
        <v>930</v>
      </c>
      <c r="B561" s="768"/>
      <c r="C561" s="768"/>
      <c r="D561" s="869">
        <f t="shared" si="43"/>
        <v>900000</v>
      </c>
      <c r="E561" s="871">
        <v>900000</v>
      </c>
      <c r="F561" s="798"/>
      <c r="G561" s="798"/>
      <c r="H561" s="798"/>
      <c r="I561" s="869">
        <f t="shared" si="44"/>
        <v>900000</v>
      </c>
      <c r="J561" s="798"/>
      <c r="K561" s="798"/>
      <c r="L561" s="871">
        <v>900000</v>
      </c>
      <c r="M561" s="816" t="s">
        <v>42</v>
      </c>
      <c r="N561" s="820"/>
      <c r="O561" s="758"/>
      <c r="P561" s="184"/>
    </row>
    <row r="562" spans="1:16" s="872" customFormat="1" ht="21">
      <c r="A562" s="861" t="s">
        <v>931</v>
      </c>
      <c r="B562" s="768"/>
      <c r="C562" s="768"/>
      <c r="D562" s="869">
        <f t="shared" si="43"/>
        <v>300000</v>
      </c>
      <c r="E562" s="871">
        <v>300000</v>
      </c>
      <c r="F562" s="798"/>
      <c r="G562" s="798"/>
      <c r="H562" s="798"/>
      <c r="I562" s="869">
        <f t="shared" si="44"/>
        <v>300000</v>
      </c>
      <c r="J562" s="871">
        <v>300000</v>
      </c>
      <c r="K562" s="798"/>
      <c r="L562" s="871"/>
      <c r="M562" s="816" t="s">
        <v>55</v>
      </c>
      <c r="N562" s="820"/>
      <c r="O562" s="758"/>
      <c r="P562" s="184"/>
    </row>
    <row r="563" spans="1:16" s="870" customFormat="1" ht="21">
      <c r="A563" s="861" t="s">
        <v>932</v>
      </c>
      <c r="B563" s="768"/>
      <c r="C563" s="768"/>
      <c r="D563" s="869">
        <f t="shared" si="43"/>
        <v>200000</v>
      </c>
      <c r="E563" s="871">
        <v>200000</v>
      </c>
      <c r="F563" s="798"/>
      <c r="G563" s="798"/>
      <c r="H563" s="798"/>
      <c r="I563" s="869">
        <f t="shared" si="44"/>
        <v>200000</v>
      </c>
      <c r="J563" s="871">
        <v>200000</v>
      </c>
      <c r="K563" s="798"/>
      <c r="L563" s="871"/>
      <c r="M563" s="816" t="s">
        <v>54</v>
      </c>
      <c r="N563" s="820"/>
      <c r="O563" s="758"/>
      <c r="P563" s="184"/>
    </row>
    <row r="564" spans="1:16" s="870" customFormat="1" ht="21">
      <c r="A564" s="861" t="s">
        <v>933</v>
      </c>
      <c r="B564" s="768"/>
      <c r="C564" s="768"/>
      <c r="D564" s="869">
        <f t="shared" si="43"/>
        <v>150000</v>
      </c>
      <c r="E564" s="871">
        <v>150000</v>
      </c>
      <c r="F564" s="798"/>
      <c r="G564" s="798"/>
      <c r="H564" s="798"/>
      <c r="I564" s="869">
        <f t="shared" si="44"/>
        <v>150000</v>
      </c>
      <c r="J564" s="871">
        <v>150000</v>
      </c>
      <c r="K564" s="798"/>
      <c r="L564" s="871"/>
      <c r="M564" s="816" t="s">
        <v>42</v>
      </c>
      <c r="N564" s="820"/>
      <c r="O564" s="758"/>
      <c r="P564" s="184"/>
    </row>
    <row r="565" spans="1:16" s="870" customFormat="1" ht="21">
      <c r="A565" s="861" t="s">
        <v>934</v>
      </c>
      <c r="B565" s="768"/>
      <c r="C565" s="768"/>
      <c r="D565" s="869">
        <f t="shared" si="43"/>
        <v>200000</v>
      </c>
      <c r="E565" s="871">
        <v>200000</v>
      </c>
      <c r="F565" s="798"/>
      <c r="G565" s="798"/>
      <c r="H565" s="798"/>
      <c r="I565" s="869">
        <f t="shared" si="44"/>
        <v>200000</v>
      </c>
      <c r="J565" s="871">
        <v>200000</v>
      </c>
      <c r="K565" s="798"/>
      <c r="L565" s="871"/>
      <c r="M565" s="816"/>
      <c r="N565" s="820"/>
      <c r="O565" s="758"/>
      <c r="P565" s="184"/>
    </row>
    <row r="566" spans="1:16" s="870" customFormat="1" ht="45" customHeight="1">
      <c r="A566" s="873" t="s">
        <v>935</v>
      </c>
      <c r="B566" s="874"/>
      <c r="C566" s="848"/>
      <c r="D566" s="849">
        <f aca="true" t="shared" si="45" ref="D566:D571">SUM(E566:H566)</f>
        <v>2190000</v>
      </c>
      <c r="E566" s="849">
        <f>SUM(E567:E568)</f>
        <v>2190000</v>
      </c>
      <c r="F566" s="850">
        <f aca="true" t="shared" si="46" ref="F566:L566">SUM(F567:F568)</f>
        <v>0</v>
      </c>
      <c r="G566" s="850">
        <f t="shared" si="46"/>
        <v>0</v>
      </c>
      <c r="H566" s="850">
        <f t="shared" si="46"/>
        <v>0</v>
      </c>
      <c r="I566" s="849">
        <f aca="true" t="shared" si="47" ref="I566:I571">SUM(J566:L566)</f>
        <v>2190000</v>
      </c>
      <c r="J566" s="849">
        <f t="shared" si="46"/>
        <v>1600000</v>
      </c>
      <c r="K566" s="849">
        <f t="shared" si="46"/>
        <v>370000</v>
      </c>
      <c r="L566" s="849">
        <f t="shared" si="46"/>
        <v>220000</v>
      </c>
      <c r="M566" s="837"/>
      <c r="N566" s="851"/>
      <c r="O566" s="852"/>
      <c r="P566" s="184"/>
    </row>
    <row r="567" spans="1:16" s="870" customFormat="1" ht="21">
      <c r="A567" s="875" t="s">
        <v>936</v>
      </c>
      <c r="B567" s="759"/>
      <c r="C567" s="768"/>
      <c r="D567" s="857">
        <f t="shared" si="45"/>
        <v>300000</v>
      </c>
      <c r="E567" s="798">
        <v>300000</v>
      </c>
      <c r="F567" s="798"/>
      <c r="G567" s="798"/>
      <c r="H567" s="798"/>
      <c r="I567" s="857">
        <f t="shared" si="47"/>
        <v>300000</v>
      </c>
      <c r="J567" s="798">
        <v>300000</v>
      </c>
      <c r="K567" s="798"/>
      <c r="L567" s="800"/>
      <c r="M567" s="816" t="s">
        <v>704</v>
      </c>
      <c r="N567" s="820"/>
      <c r="O567" s="758"/>
      <c r="P567" s="184"/>
    </row>
    <row r="568" spans="1:16" s="870" customFormat="1" ht="69" customHeight="1">
      <c r="A568" s="876" t="s">
        <v>937</v>
      </c>
      <c r="B568" s="759"/>
      <c r="C568" s="768"/>
      <c r="D568" s="857">
        <f t="shared" si="45"/>
        <v>1890000</v>
      </c>
      <c r="E568" s="798">
        <v>1890000</v>
      </c>
      <c r="F568" s="798"/>
      <c r="G568" s="798"/>
      <c r="H568" s="798"/>
      <c r="I568" s="857">
        <f t="shared" si="47"/>
        <v>1890000</v>
      </c>
      <c r="J568" s="798">
        <v>1300000</v>
      </c>
      <c r="K568" s="798">
        <v>370000</v>
      </c>
      <c r="L568" s="871">
        <v>220000</v>
      </c>
      <c r="M568" s="816" t="s">
        <v>54</v>
      </c>
      <c r="N568" s="820"/>
      <c r="O568" s="758"/>
      <c r="P568" s="184"/>
    </row>
    <row r="569" spans="1:16" s="750" customFormat="1" ht="21">
      <c r="A569" s="746" t="s">
        <v>36</v>
      </c>
      <c r="B569" s="746"/>
      <c r="C569" s="746"/>
      <c r="D569" s="877">
        <f t="shared" si="45"/>
        <v>544571000</v>
      </c>
      <c r="E569" s="878">
        <v>544571000</v>
      </c>
      <c r="F569" s="746"/>
      <c r="G569" s="746"/>
      <c r="H569" s="746"/>
      <c r="I569" s="877">
        <f t="shared" si="47"/>
        <v>544571000</v>
      </c>
      <c r="J569" s="877">
        <f>E569</f>
        <v>544571000</v>
      </c>
      <c r="K569" s="746"/>
      <c r="L569" s="746"/>
      <c r="M569" s="747"/>
      <c r="N569" s="746"/>
      <c r="O569" s="746"/>
      <c r="P569" s="749"/>
    </row>
    <row r="570" spans="1:16" s="750" customFormat="1" ht="24.75" customHeight="1">
      <c r="A570" s="941" t="s">
        <v>938</v>
      </c>
      <c r="B570" s="941"/>
      <c r="C570" s="941"/>
      <c r="D570" s="942">
        <f t="shared" si="45"/>
        <v>200000000</v>
      </c>
      <c r="E570" s="942">
        <v>200000000</v>
      </c>
      <c r="F570" s="942"/>
      <c r="G570" s="942"/>
      <c r="H570" s="942"/>
      <c r="I570" s="942">
        <f t="shared" si="47"/>
        <v>200000000</v>
      </c>
      <c r="J570" s="942"/>
      <c r="K570" s="942">
        <f>E570</f>
        <v>200000000</v>
      </c>
      <c r="L570" s="942"/>
      <c r="M570" s="880" t="s">
        <v>31</v>
      </c>
      <c r="N570" s="938" t="s">
        <v>386</v>
      </c>
      <c r="O570" s="939" t="s">
        <v>311</v>
      </c>
      <c r="P570" s="749"/>
    </row>
    <row r="571" spans="1:16" s="750" customFormat="1" ht="84">
      <c r="A571" s="767" t="s">
        <v>939</v>
      </c>
      <c r="B571" s="767" t="s">
        <v>940</v>
      </c>
      <c r="C571" s="767" t="s">
        <v>941</v>
      </c>
      <c r="D571" s="793">
        <f t="shared" si="45"/>
        <v>200000000</v>
      </c>
      <c r="E571" s="793">
        <v>200000000</v>
      </c>
      <c r="F571" s="757"/>
      <c r="G571" s="757"/>
      <c r="H571" s="757"/>
      <c r="I571" s="793">
        <f t="shared" si="47"/>
        <v>200000000</v>
      </c>
      <c r="J571" s="793"/>
      <c r="K571" s="793">
        <f>E571</f>
        <v>200000000</v>
      </c>
      <c r="L571" s="757"/>
      <c r="M571" s="762"/>
      <c r="N571" s="757"/>
      <c r="O571" s="757"/>
      <c r="P571" s="749"/>
    </row>
    <row r="572" spans="1:15" s="917" customFormat="1" ht="42">
      <c r="A572" s="926" t="s">
        <v>942</v>
      </c>
      <c r="B572" s="927"/>
      <c r="C572" s="933"/>
      <c r="D572" s="929"/>
      <c r="E572" s="929"/>
      <c r="F572" s="929"/>
      <c r="G572" s="929"/>
      <c r="H572" s="929"/>
      <c r="I572" s="929"/>
      <c r="J572" s="929"/>
      <c r="K572" s="929"/>
      <c r="L572" s="929"/>
      <c r="M572" s="930"/>
      <c r="N572" s="423"/>
      <c r="O572" s="931"/>
    </row>
    <row r="573" spans="1:15" s="917" customFormat="1" ht="48" customHeight="1">
      <c r="A573" s="934" t="s">
        <v>943</v>
      </c>
      <c r="B573" s="935"/>
      <c r="C573" s="935"/>
      <c r="D573" s="936">
        <f>D574+D583+D584</f>
        <v>1566994800</v>
      </c>
      <c r="E573" s="936">
        <f>E574+E583+E584</f>
        <v>302469000</v>
      </c>
      <c r="F573" s="936">
        <f>F574+F583+F584</f>
        <v>1264525800</v>
      </c>
      <c r="G573" s="936">
        <f>G574+G583+G584</f>
        <v>0</v>
      </c>
      <c r="H573" s="936">
        <f>H574+H583+H584</f>
        <v>0</v>
      </c>
      <c r="I573" s="936">
        <f>SUM(J573:L573)</f>
        <v>1566994800</v>
      </c>
      <c r="J573" s="936">
        <f>SUM(J574:J584)</f>
        <v>302469000</v>
      </c>
      <c r="K573" s="936">
        <f>K574</f>
        <v>82503500</v>
      </c>
      <c r="L573" s="936">
        <f>L574</f>
        <v>1182022300</v>
      </c>
      <c r="M573" s="937"/>
      <c r="N573" s="940" t="s">
        <v>946</v>
      </c>
      <c r="O573" s="940" t="s">
        <v>947</v>
      </c>
    </row>
    <row r="574" spans="1:15" s="919" customFormat="1" ht="68.25" customHeight="1">
      <c r="A574" s="214" t="s">
        <v>948</v>
      </c>
      <c r="B574" s="428" t="s">
        <v>944</v>
      </c>
      <c r="C574" s="428" t="s">
        <v>945</v>
      </c>
      <c r="D574" s="918">
        <f>D575+D582</f>
        <v>1264525800</v>
      </c>
      <c r="E574" s="918"/>
      <c r="F574" s="918">
        <f>F575+F582</f>
        <v>1264525800</v>
      </c>
      <c r="G574" s="918"/>
      <c r="H574" s="918"/>
      <c r="I574" s="918">
        <f>I575+I582</f>
        <v>1264525800</v>
      </c>
      <c r="J574" s="918"/>
      <c r="K574" s="918">
        <f>K575+K582</f>
        <v>82503500</v>
      </c>
      <c r="L574" s="918">
        <f>L575+L582</f>
        <v>1182022300</v>
      </c>
      <c r="M574" s="242">
        <v>1</v>
      </c>
      <c r="N574" s="214"/>
      <c r="O574" s="242"/>
    </row>
    <row r="575" spans="1:15" s="919" customFormat="1" ht="68.25" customHeight="1">
      <c r="A575" s="214" t="s">
        <v>949</v>
      </c>
      <c r="B575" s="428"/>
      <c r="C575" s="428"/>
      <c r="D575" s="918">
        <f>SUM(E575:H575)</f>
        <v>1182022300</v>
      </c>
      <c r="E575" s="918"/>
      <c r="F575" s="918">
        <v>1182022300</v>
      </c>
      <c r="G575" s="918"/>
      <c r="H575" s="918"/>
      <c r="I575" s="918">
        <f aca="true" t="shared" si="48" ref="I575:I585">SUM(J575:L575)</f>
        <v>1182022300</v>
      </c>
      <c r="J575" s="918"/>
      <c r="K575" s="918"/>
      <c r="L575" s="918">
        <f aca="true" t="shared" si="49" ref="L575:L581">F575</f>
        <v>1182022300</v>
      </c>
      <c r="M575" s="242"/>
      <c r="N575" s="214"/>
      <c r="O575" s="920"/>
    </row>
    <row r="576" spans="1:15" s="919" customFormat="1" ht="57.75" customHeight="1">
      <c r="A576" s="214" t="s">
        <v>950</v>
      </c>
      <c r="B576" s="428"/>
      <c r="C576" s="428"/>
      <c r="D576" s="918">
        <f aca="true" t="shared" si="50" ref="D576:D585">SUM(E576:H576)</f>
        <v>27567700</v>
      </c>
      <c r="E576" s="918"/>
      <c r="F576" s="918">
        <v>27567700</v>
      </c>
      <c r="G576" s="918"/>
      <c r="H576" s="918"/>
      <c r="I576" s="918">
        <f t="shared" si="48"/>
        <v>27567700</v>
      </c>
      <c r="J576" s="918"/>
      <c r="K576" s="918"/>
      <c r="L576" s="918">
        <f t="shared" si="49"/>
        <v>27567700</v>
      </c>
      <c r="M576" s="242"/>
      <c r="N576" s="214"/>
      <c r="O576" s="920"/>
    </row>
    <row r="577" spans="1:15" s="919" customFormat="1" ht="39" customHeight="1">
      <c r="A577" s="214" t="s">
        <v>951</v>
      </c>
      <c r="B577" s="428"/>
      <c r="C577" s="428"/>
      <c r="D577" s="918">
        <f t="shared" si="50"/>
        <v>25868300</v>
      </c>
      <c r="E577" s="918"/>
      <c r="F577" s="918">
        <v>25868300</v>
      </c>
      <c r="G577" s="918"/>
      <c r="H577" s="918"/>
      <c r="I577" s="918">
        <f t="shared" si="48"/>
        <v>25868300</v>
      </c>
      <c r="J577" s="918"/>
      <c r="K577" s="918"/>
      <c r="L577" s="918">
        <f t="shared" si="49"/>
        <v>25868300</v>
      </c>
      <c r="M577" s="242"/>
      <c r="N577" s="214"/>
      <c r="O577" s="920"/>
    </row>
    <row r="578" spans="1:15" s="919" customFormat="1" ht="38.25" customHeight="1">
      <c r="A578" s="214" t="s">
        <v>952</v>
      </c>
      <c r="B578" s="428"/>
      <c r="C578" s="428"/>
      <c r="D578" s="918">
        <f t="shared" si="50"/>
        <v>1699400</v>
      </c>
      <c r="E578" s="918"/>
      <c r="F578" s="918">
        <v>1699400</v>
      </c>
      <c r="G578" s="918"/>
      <c r="H578" s="918"/>
      <c r="I578" s="918">
        <f t="shared" si="48"/>
        <v>1699400</v>
      </c>
      <c r="J578" s="918"/>
      <c r="K578" s="918"/>
      <c r="L578" s="918">
        <f t="shared" si="49"/>
        <v>1699400</v>
      </c>
      <c r="M578" s="242"/>
      <c r="N578" s="214"/>
      <c r="O578" s="920"/>
    </row>
    <row r="579" spans="1:15" s="919" customFormat="1" ht="33.75" customHeight="1">
      <c r="A579" s="214" t="s">
        <v>953</v>
      </c>
      <c r="B579" s="428"/>
      <c r="C579" s="428"/>
      <c r="D579" s="918">
        <f t="shared" si="50"/>
        <v>1154454600</v>
      </c>
      <c r="E579" s="918"/>
      <c r="F579" s="918">
        <v>1154454600</v>
      </c>
      <c r="G579" s="918"/>
      <c r="H579" s="918"/>
      <c r="I579" s="918">
        <f t="shared" si="48"/>
        <v>1154454600</v>
      </c>
      <c r="J579" s="918"/>
      <c r="K579" s="918"/>
      <c r="L579" s="918">
        <f t="shared" si="49"/>
        <v>1154454600</v>
      </c>
      <c r="M579" s="242"/>
      <c r="N579" s="214"/>
      <c r="O579" s="920"/>
    </row>
    <row r="580" spans="1:15" s="919" customFormat="1" ht="41.25" customHeight="1">
      <c r="A580" s="214" t="s">
        <v>954</v>
      </c>
      <c r="B580" s="428"/>
      <c r="C580" s="428"/>
      <c r="D580" s="918">
        <f t="shared" si="50"/>
        <v>755485600</v>
      </c>
      <c r="E580" s="918"/>
      <c r="F580" s="918">
        <v>755485600</v>
      </c>
      <c r="G580" s="918"/>
      <c r="H580" s="918"/>
      <c r="I580" s="918">
        <f t="shared" si="48"/>
        <v>755485600</v>
      </c>
      <c r="J580" s="918"/>
      <c r="K580" s="918"/>
      <c r="L580" s="918">
        <f t="shared" si="49"/>
        <v>755485600</v>
      </c>
      <c r="M580" s="242"/>
      <c r="N580" s="214"/>
      <c r="O580" s="920"/>
    </row>
    <row r="581" spans="1:15" s="919" customFormat="1" ht="33.75" customHeight="1">
      <c r="A581" s="214" t="s">
        <v>955</v>
      </c>
      <c r="B581" s="428"/>
      <c r="C581" s="428"/>
      <c r="D581" s="918">
        <f t="shared" si="50"/>
        <v>398969000</v>
      </c>
      <c r="E581" s="918"/>
      <c r="F581" s="918">
        <v>398969000</v>
      </c>
      <c r="G581" s="918"/>
      <c r="H581" s="918"/>
      <c r="I581" s="918">
        <f t="shared" si="48"/>
        <v>398969000</v>
      </c>
      <c r="J581" s="918"/>
      <c r="K581" s="918"/>
      <c r="L581" s="918">
        <f t="shared" si="49"/>
        <v>398969000</v>
      </c>
      <c r="M581" s="242"/>
      <c r="N581" s="214"/>
      <c r="O581" s="920"/>
    </row>
    <row r="582" spans="1:15" s="919" customFormat="1" ht="57" customHeight="1">
      <c r="A582" s="214" t="s">
        <v>956</v>
      </c>
      <c r="B582" s="428"/>
      <c r="C582" s="428"/>
      <c r="D582" s="918">
        <f t="shared" si="50"/>
        <v>82503500</v>
      </c>
      <c r="E582" s="918"/>
      <c r="F582" s="918">
        <v>82503500</v>
      </c>
      <c r="G582" s="918"/>
      <c r="H582" s="918"/>
      <c r="I582" s="918">
        <f t="shared" si="48"/>
        <v>82503500</v>
      </c>
      <c r="J582" s="918"/>
      <c r="K582" s="918">
        <f>F582</f>
        <v>82503500</v>
      </c>
      <c r="L582" s="918"/>
      <c r="M582" s="242"/>
      <c r="N582" s="214"/>
      <c r="O582" s="920"/>
    </row>
    <row r="583" spans="1:15" s="919" customFormat="1" ht="45.75" customHeight="1">
      <c r="A583" s="921" t="s">
        <v>957</v>
      </c>
      <c r="B583" s="428"/>
      <c r="C583" s="428"/>
      <c r="D583" s="922">
        <f t="shared" si="50"/>
        <v>132344000</v>
      </c>
      <c r="E583" s="922">
        <v>132344000</v>
      </c>
      <c r="F583" s="922"/>
      <c r="G583" s="922"/>
      <c r="H583" s="922"/>
      <c r="I583" s="922">
        <f t="shared" si="48"/>
        <v>132344000</v>
      </c>
      <c r="J583" s="922">
        <f>E583</f>
        <v>132344000</v>
      </c>
      <c r="K583" s="922"/>
      <c r="L583" s="922"/>
      <c r="M583" s="923" t="s">
        <v>119</v>
      </c>
      <c r="N583" s="214"/>
      <c r="O583" s="242"/>
    </row>
    <row r="584" spans="1:15" s="1220" customFormat="1" ht="48" customHeight="1">
      <c r="A584" s="1219" t="s">
        <v>958</v>
      </c>
      <c r="B584" s="408"/>
      <c r="C584" s="408"/>
      <c r="D584" s="924">
        <f t="shared" si="50"/>
        <v>170125000</v>
      </c>
      <c r="E584" s="932">
        <v>170125000</v>
      </c>
      <c r="F584" s="932"/>
      <c r="G584" s="932"/>
      <c r="H584" s="932"/>
      <c r="I584" s="924">
        <f t="shared" si="48"/>
        <v>170125000</v>
      </c>
      <c r="J584" s="924">
        <f>E584</f>
        <v>170125000</v>
      </c>
      <c r="K584" s="932"/>
      <c r="L584" s="932"/>
      <c r="M584" s="925" t="s">
        <v>119</v>
      </c>
      <c r="N584" s="1219"/>
      <c r="O584" s="1219"/>
    </row>
    <row r="585" spans="1:15" s="917" customFormat="1" ht="42">
      <c r="A585" s="926" t="s">
        <v>36</v>
      </c>
      <c r="B585" s="943"/>
      <c r="C585" s="928"/>
      <c r="D585" s="929">
        <f t="shared" si="50"/>
        <v>33086000</v>
      </c>
      <c r="E585" s="929">
        <v>33086000</v>
      </c>
      <c r="F585" s="929"/>
      <c r="G585" s="929"/>
      <c r="H585" s="929"/>
      <c r="I585" s="929">
        <f t="shared" si="48"/>
        <v>33086000</v>
      </c>
      <c r="J585" s="929">
        <f>E585</f>
        <v>33086000</v>
      </c>
      <c r="K585" s="929"/>
      <c r="L585" s="929"/>
      <c r="M585" s="944" t="s">
        <v>751</v>
      </c>
      <c r="N585" s="943" t="s">
        <v>946</v>
      </c>
      <c r="O585" s="943" t="s">
        <v>14</v>
      </c>
    </row>
    <row r="586" spans="1:16" s="750" customFormat="1" ht="21">
      <c r="A586" s="1266" t="s">
        <v>959</v>
      </c>
      <c r="B586" s="1266"/>
      <c r="C586" s="1266"/>
      <c r="D586" s="945"/>
      <c r="E586" s="946"/>
      <c r="F586" s="945"/>
      <c r="G586" s="946"/>
      <c r="H586" s="945"/>
      <c r="I586" s="945"/>
      <c r="J586" s="946"/>
      <c r="K586" s="946"/>
      <c r="L586" s="946"/>
      <c r="M586" s="947"/>
      <c r="N586" s="946"/>
      <c r="O586" s="948"/>
      <c r="P586" s="749"/>
    </row>
    <row r="587" spans="1:16" s="750" customFormat="1" ht="21">
      <c r="A587" s="949" t="s">
        <v>960</v>
      </c>
      <c r="B587" s="949"/>
      <c r="C587" s="949"/>
      <c r="D587" s="950">
        <f>+D588+D598+D615+D644</f>
        <v>157331100</v>
      </c>
      <c r="E587" s="951">
        <f>+D587-H587</f>
        <v>149093800</v>
      </c>
      <c r="F587" s="952"/>
      <c r="G587" s="952"/>
      <c r="H587" s="951">
        <v>8237300</v>
      </c>
      <c r="I587" s="951">
        <f>+I588+I598+I615+I644</f>
        <v>157331100</v>
      </c>
      <c r="J587" s="951">
        <f>+J588+J598+J615+J644</f>
        <v>73817500</v>
      </c>
      <c r="K587" s="951">
        <f>+K588+K598+K615+K644</f>
        <v>78227000</v>
      </c>
      <c r="L587" s="951">
        <f>+L588+L598+L615+L644</f>
        <v>5286600</v>
      </c>
      <c r="M587" s="953"/>
      <c r="N587" s="952"/>
      <c r="O587" s="954"/>
      <c r="P587" s="749"/>
    </row>
    <row r="588" spans="1:19" s="750" customFormat="1" ht="56.25">
      <c r="A588" s="955" t="s">
        <v>961</v>
      </c>
      <c r="B588" s="956" t="s">
        <v>962</v>
      </c>
      <c r="C588" s="956" t="s">
        <v>963</v>
      </c>
      <c r="D588" s="957">
        <f>SUM(E588:H588)</f>
        <v>66822600</v>
      </c>
      <c r="E588" s="957">
        <f>SUM(E589:E596)</f>
        <v>63672100</v>
      </c>
      <c r="F588" s="957">
        <f>SUM(F589:F596)</f>
        <v>0</v>
      </c>
      <c r="G588" s="957">
        <f>SUM(G589:G596)</f>
        <v>0</v>
      </c>
      <c r="H588" s="957">
        <f>SUM(H589:H596)</f>
        <v>3150500</v>
      </c>
      <c r="I588" s="958">
        <f>SUM(J588:L588)</f>
        <v>66822600</v>
      </c>
      <c r="J588" s="958">
        <f>SUM(J589:J597)</f>
        <v>31072600</v>
      </c>
      <c r="K588" s="958">
        <f>SUM(K589:K597)</f>
        <v>35750000</v>
      </c>
      <c r="L588" s="959">
        <v>0</v>
      </c>
      <c r="M588" s="960"/>
      <c r="N588" s="961" t="s">
        <v>964</v>
      </c>
      <c r="O588" s="962" t="s">
        <v>72</v>
      </c>
      <c r="P588" s="749"/>
      <c r="S588" s="963"/>
    </row>
    <row r="589" spans="1:19" s="750" customFormat="1" ht="42">
      <c r="A589" s="964" t="s">
        <v>965</v>
      </c>
      <c r="B589" s="965"/>
      <c r="C589" s="966"/>
      <c r="D589" s="967"/>
      <c r="E589" s="967">
        <v>27922100</v>
      </c>
      <c r="F589" s="967"/>
      <c r="G589" s="967"/>
      <c r="H589" s="967"/>
      <c r="I589" s="968"/>
      <c r="J589" s="967">
        <v>27922100</v>
      </c>
      <c r="K589" s="967"/>
      <c r="L589" s="969"/>
      <c r="M589" s="969" t="s">
        <v>751</v>
      </c>
      <c r="N589" s="970"/>
      <c r="O589" s="971"/>
      <c r="P589" s="270"/>
      <c r="S589" s="972"/>
    </row>
    <row r="590" spans="1:16" s="750" customFormat="1" ht="21">
      <c r="A590" s="973" t="s">
        <v>966</v>
      </c>
      <c r="B590" s="974"/>
      <c r="C590" s="975"/>
      <c r="D590" s="967"/>
      <c r="E590" s="967">
        <v>5750000</v>
      </c>
      <c r="F590" s="967"/>
      <c r="G590" s="967"/>
      <c r="H590" s="967"/>
      <c r="I590" s="967"/>
      <c r="J590" s="967"/>
      <c r="K590" s="967">
        <v>5750000</v>
      </c>
      <c r="L590" s="967"/>
      <c r="M590" s="969">
        <v>1</v>
      </c>
      <c r="N590" s="967"/>
      <c r="O590" s="971"/>
      <c r="P590" s="270"/>
    </row>
    <row r="591" spans="1:16" s="750" customFormat="1" ht="21">
      <c r="A591" s="973" t="s">
        <v>967</v>
      </c>
      <c r="B591" s="976"/>
      <c r="C591" s="976"/>
      <c r="D591" s="967"/>
      <c r="E591" s="967"/>
      <c r="F591" s="967"/>
      <c r="G591" s="967"/>
      <c r="H591" s="967"/>
      <c r="I591" s="967"/>
      <c r="J591" s="967"/>
      <c r="K591" s="967"/>
      <c r="L591" s="967"/>
      <c r="M591" s="969"/>
      <c r="N591" s="967"/>
      <c r="O591" s="971"/>
      <c r="P591" s="270"/>
    </row>
    <row r="592" spans="1:16" s="750" customFormat="1" ht="21">
      <c r="A592" s="973" t="s">
        <v>968</v>
      </c>
      <c r="B592" s="977"/>
      <c r="C592" s="977"/>
      <c r="D592" s="967"/>
      <c r="E592" s="967"/>
      <c r="F592" s="967"/>
      <c r="G592" s="967"/>
      <c r="H592" s="967"/>
      <c r="I592" s="967"/>
      <c r="J592" s="967"/>
      <c r="K592" s="967"/>
      <c r="L592" s="967"/>
      <c r="M592" s="969"/>
      <c r="N592" s="967"/>
      <c r="O592" s="971"/>
      <c r="P592" s="269"/>
    </row>
    <row r="593" spans="1:16" s="750" customFormat="1" ht="21">
      <c r="A593" s="978" t="s">
        <v>969</v>
      </c>
      <c r="B593" s="979"/>
      <c r="C593" s="979"/>
      <c r="D593" s="967"/>
      <c r="E593" s="967">
        <v>30000000</v>
      </c>
      <c r="F593" s="967"/>
      <c r="G593" s="967"/>
      <c r="H593" s="967"/>
      <c r="I593" s="967"/>
      <c r="J593" s="967"/>
      <c r="K593" s="967">
        <v>30000000</v>
      </c>
      <c r="L593" s="967"/>
      <c r="M593" s="969">
        <v>1</v>
      </c>
      <c r="N593" s="967"/>
      <c r="O593" s="971"/>
      <c r="P593" s="270"/>
    </row>
    <row r="594" spans="1:16" s="750" customFormat="1" ht="21">
      <c r="A594" s="978" t="s">
        <v>970</v>
      </c>
      <c r="B594" s="976"/>
      <c r="C594" s="976"/>
      <c r="D594" s="967"/>
      <c r="E594" s="967"/>
      <c r="F594" s="967"/>
      <c r="G594" s="967"/>
      <c r="H594" s="967"/>
      <c r="I594" s="967"/>
      <c r="J594" s="967"/>
      <c r="K594" s="967"/>
      <c r="L594" s="969"/>
      <c r="M594" s="969"/>
      <c r="N594" s="967"/>
      <c r="O594" s="971"/>
      <c r="P594" s="270"/>
    </row>
    <row r="595" spans="1:16" s="750" customFormat="1" ht="21">
      <c r="A595" s="978" t="s">
        <v>971</v>
      </c>
      <c r="B595" s="980"/>
      <c r="C595" s="980"/>
      <c r="D595" s="967"/>
      <c r="E595" s="967"/>
      <c r="F595" s="967"/>
      <c r="G595" s="967"/>
      <c r="H595" s="967"/>
      <c r="I595" s="967"/>
      <c r="J595" s="967"/>
      <c r="K595" s="967"/>
      <c r="L595" s="969"/>
      <c r="M595" s="969"/>
      <c r="N595" s="967"/>
      <c r="O595" s="971"/>
      <c r="P595" s="981"/>
    </row>
    <row r="596" spans="1:16" s="750" customFormat="1" ht="21">
      <c r="A596" s="982" t="s">
        <v>972</v>
      </c>
      <c r="B596" s="976"/>
      <c r="C596" s="976"/>
      <c r="D596" s="967"/>
      <c r="E596" s="967"/>
      <c r="F596" s="967"/>
      <c r="G596" s="967"/>
      <c r="H596" s="967">
        <v>3150500</v>
      </c>
      <c r="I596" s="967"/>
      <c r="J596" s="967">
        <v>3150500</v>
      </c>
      <c r="K596" s="967"/>
      <c r="L596" s="967"/>
      <c r="M596" s="969" t="s">
        <v>973</v>
      </c>
      <c r="N596" s="967"/>
      <c r="O596" s="967"/>
      <c r="P596" s="749"/>
    </row>
    <row r="597" spans="1:16" s="750" customFormat="1" ht="21">
      <c r="A597" s="983" t="s">
        <v>974</v>
      </c>
      <c r="B597" s="984"/>
      <c r="C597" s="984"/>
      <c r="D597" s="985"/>
      <c r="E597" s="985"/>
      <c r="F597" s="985"/>
      <c r="G597" s="985"/>
      <c r="H597" s="985"/>
      <c r="I597" s="985"/>
      <c r="J597" s="985"/>
      <c r="K597" s="985"/>
      <c r="L597" s="985"/>
      <c r="M597" s="986"/>
      <c r="N597" s="985"/>
      <c r="O597" s="985"/>
      <c r="P597" s="749"/>
    </row>
    <row r="598" spans="1:16" s="750" customFormat="1" ht="56.25">
      <c r="A598" s="987" t="s">
        <v>975</v>
      </c>
      <c r="B598" s="988"/>
      <c r="C598" s="988"/>
      <c r="D598" s="967">
        <v>36682400</v>
      </c>
      <c r="E598" s="967">
        <f>+E599+E606+E609+E612</f>
        <v>36682400</v>
      </c>
      <c r="F598" s="967"/>
      <c r="G598" s="967"/>
      <c r="H598" s="967"/>
      <c r="I598" s="967">
        <f>SUM(J598:L598)</f>
        <v>36682400</v>
      </c>
      <c r="J598" s="967">
        <f>+J606+J609+J612</f>
        <v>11005400</v>
      </c>
      <c r="K598" s="967">
        <v>25677000</v>
      </c>
      <c r="L598" s="989"/>
      <c r="M598" s="990"/>
      <c r="N598" s="815" t="s">
        <v>964</v>
      </c>
      <c r="O598" s="991" t="s">
        <v>72</v>
      </c>
      <c r="P598" s="167"/>
    </row>
    <row r="599" spans="1:16" s="750" customFormat="1" ht="42">
      <c r="A599" s="992" t="s">
        <v>976</v>
      </c>
      <c r="B599" s="993" t="s">
        <v>977</v>
      </c>
      <c r="C599" s="993" t="s">
        <v>978</v>
      </c>
      <c r="D599" s="994"/>
      <c r="E599" s="994">
        <v>25677000</v>
      </c>
      <c r="F599" s="994"/>
      <c r="G599" s="994"/>
      <c r="H599" s="994"/>
      <c r="I599" s="994"/>
      <c r="J599" s="994"/>
      <c r="K599" s="994">
        <v>25677000</v>
      </c>
      <c r="L599" s="995"/>
      <c r="M599" s="996" t="s">
        <v>55</v>
      </c>
      <c r="N599" s="995"/>
      <c r="O599" s="997"/>
      <c r="P599" s="167"/>
    </row>
    <row r="600" spans="1:16" s="791" customFormat="1" ht="21">
      <c r="A600" s="988" t="s">
        <v>979</v>
      </c>
      <c r="B600" s="988"/>
      <c r="C600" s="988"/>
      <c r="D600" s="998"/>
      <c r="E600" s="998">
        <v>17500000</v>
      </c>
      <c r="F600" s="998"/>
      <c r="G600" s="998"/>
      <c r="H600" s="998"/>
      <c r="I600" s="998"/>
      <c r="J600" s="998"/>
      <c r="K600" s="998"/>
      <c r="L600" s="999"/>
      <c r="M600" s="990"/>
      <c r="N600" s="999"/>
      <c r="O600" s="991"/>
      <c r="P600" s="185"/>
    </row>
    <row r="601" spans="1:16" s="750" customFormat="1" ht="21">
      <c r="A601" s="1000" t="s">
        <v>980</v>
      </c>
      <c r="B601" s="988"/>
      <c r="C601" s="988"/>
      <c r="D601" s="967"/>
      <c r="E601" s="967"/>
      <c r="F601" s="967"/>
      <c r="G601" s="967"/>
      <c r="H601" s="967"/>
      <c r="I601" s="967"/>
      <c r="J601" s="967"/>
      <c r="K601" s="967"/>
      <c r="L601" s="1000"/>
      <c r="M601" s="990"/>
      <c r="N601" s="1000"/>
      <c r="O601" s="991"/>
      <c r="P601" s="167"/>
    </row>
    <row r="602" spans="1:16" s="750" customFormat="1" ht="21">
      <c r="A602" s="988" t="s">
        <v>981</v>
      </c>
      <c r="B602" s="988"/>
      <c r="C602" s="988"/>
      <c r="D602" s="967"/>
      <c r="E602" s="967">
        <v>3750000</v>
      </c>
      <c r="F602" s="967"/>
      <c r="G602" s="967"/>
      <c r="H602" s="967"/>
      <c r="I602" s="967"/>
      <c r="J602" s="967"/>
      <c r="K602" s="967"/>
      <c r="L602" s="989"/>
      <c r="M602" s="990"/>
      <c r="N602" s="1000"/>
      <c r="O602" s="991"/>
      <c r="P602" s="167"/>
    </row>
    <row r="603" spans="1:16" s="791" customFormat="1" ht="21">
      <c r="A603" s="988" t="s">
        <v>982</v>
      </c>
      <c r="B603" s="1000"/>
      <c r="C603" s="988"/>
      <c r="D603" s="998"/>
      <c r="E603" s="998"/>
      <c r="F603" s="998"/>
      <c r="G603" s="998"/>
      <c r="H603" s="998"/>
      <c r="I603" s="998"/>
      <c r="J603" s="998"/>
      <c r="K603" s="998"/>
      <c r="L603" s="999"/>
      <c r="M603" s="990"/>
      <c r="N603" s="999"/>
      <c r="O603" s="991"/>
      <c r="P603" s="185"/>
    </row>
    <row r="604" spans="1:16" s="750" customFormat="1" ht="21">
      <c r="A604" s="1000" t="s">
        <v>983</v>
      </c>
      <c r="B604" s="988"/>
      <c r="C604" s="988"/>
      <c r="D604" s="967"/>
      <c r="E604" s="967">
        <v>4427000</v>
      </c>
      <c r="F604" s="967"/>
      <c r="G604" s="967"/>
      <c r="H604" s="967"/>
      <c r="I604" s="967"/>
      <c r="J604" s="967"/>
      <c r="K604" s="967"/>
      <c r="L604" s="1000"/>
      <c r="M604" s="990"/>
      <c r="N604" s="1000"/>
      <c r="O604" s="991"/>
      <c r="P604" s="167"/>
    </row>
    <row r="605" spans="1:16" s="750" customFormat="1" ht="21">
      <c r="A605" s="1000" t="s">
        <v>984</v>
      </c>
      <c r="B605" s="988"/>
      <c r="C605" s="1000"/>
      <c r="D605" s="967"/>
      <c r="E605" s="967"/>
      <c r="F605" s="967"/>
      <c r="G605" s="967"/>
      <c r="H605" s="967"/>
      <c r="I605" s="967"/>
      <c r="J605" s="967"/>
      <c r="K605" s="967"/>
      <c r="L605" s="1000"/>
      <c r="M605" s="990"/>
      <c r="N605" s="1000"/>
      <c r="O605" s="991"/>
      <c r="P605" s="180"/>
    </row>
    <row r="606" spans="1:16" s="791" customFormat="1" ht="42">
      <c r="A606" s="177" t="s">
        <v>985</v>
      </c>
      <c r="B606" s="1001"/>
      <c r="C606" s="1002" t="s">
        <v>986</v>
      </c>
      <c r="D606" s="998"/>
      <c r="E606" s="998">
        <v>9100000</v>
      </c>
      <c r="F606" s="998"/>
      <c r="G606" s="998"/>
      <c r="H606" s="998"/>
      <c r="I606" s="998"/>
      <c r="J606" s="998">
        <v>9100000</v>
      </c>
      <c r="K606" s="998"/>
      <c r="L606" s="999"/>
      <c r="M606" s="990" t="s">
        <v>31</v>
      </c>
      <c r="N606" s="999"/>
      <c r="O606" s="991"/>
      <c r="P606" s="185"/>
    </row>
    <row r="607" spans="1:16" s="750" customFormat="1" ht="21">
      <c r="A607" s="177" t="s">
        <v>987</v>
      </c>
      <c r="B607" s="988"/>
      <c r="C607" s="988"/>
      <c r="D607" s="967"/>
      <c r="E607" s="967">
        <v>7400000</v>
      </c>
      <c r="F607" s="967"/>
      <c r="G607" s="967"/>
      <c r="H607" s="967"/>
      <c r="I607" s="967"/>
      <c r="J607" s="967">
        <v>7400000</v>
      </c>
      <c r="K607" s="967"/>
      <c r="L607" s="1000"/>
      <c r="M607" s="990"/>
      <c r="N607" s="1000"/>
      <c r="O607" s="991"/>
      <c r="P607" s="167"/>
    </row>
    <row r="608" spans="1:16" s="750" customFormat="1" ht="21">
      <c r="A608" s="177" t="s">
        <v>988</v>
      </c>
      <c r="B608" s="988"/>
      <c r="C608" s="988"/>
      <c r="D608" s="967"/>
      <c r="E608" s="967">
        <v>1700000</v>
      </c>
      <c r="F608" s="967"/>
      <c r="G608" s="967"/>
      <c r="H608" s="967"/>
      <c r="I608" s="967"/>
      <c r="J608" s="967">
        <v>1700000</v>
      </c>
      <c r="K608" s="967"/>
      <c r="L608" s="1000"/>
      <c r="M608" s="990"/>
      <c r="N608" s="1000"/>
      <c r="O608" s="991"/>
      <c r="P608" s="167"/>
    </row>
    <row r="609" spans="1:16" s="750" customFormat="1" ht="21">
      <c r="A609" s="177" t="s">
        <v>989</v>
      </c>
      <c r="B609" s="1001"/>
      <c r="C609" s="1001"/>
      <c r="D609" s="967"/>
      <c r="E609" s="967">
        <v>405400</v>
      </c>
      <c r="F609" s="967"/>
      <c r="G609" s="967"/>
      <c r="H609" s="967"/>
      <c r="I609" s="967"/>
      <c r="J609" s="967">
        <v>405400</v>
      </c>
      <c r="K609" s="967"/>
      <c r="L609" s="1000"/>
      <c r="M609" s="990" t="s">
        <v>119</v>
      </c>
      <c r="N609" s="1000"/>
      <c r="O609" s="991"/>
      <c r="P609" s="167"/>
    </row>
    <row r="610" spans="1:16" s="750" customFormat="1" ht="42">
      <c r="A610" s="177" t="s">
        <v>990</v>
      </c>
      <c r="B610" s="988"/>
      <c r="C610" s="988"/>
      <c r="D610" s="967"/>
      <c r="E610" s="967">
        <v>205400</v>
      </c>
      <c r="F610" s="967"/>
      <c r="G610" s="967"/>
      <c r="H610" s="967"/>
      <c r="I610" s="967"/>
      <c r="J610" s="967">
        <v>205400</v>
      </c>
      <c r="K610" s="967"/>
      <c r="L610" s="1000"/>
      <c r="M610" s="990"/>
      <c r="N610" s="1000"/>
      <c r="O610" s="991"/>
      <c r="P610" s="167"/>
    </row>
    <row r="611" spans="1:16" s="750" customFormat="1" ht="42">
      <c r="A611" s="177" t="s">
        <v>991</v>
      </c>
      <c r="B611" s="988"/>
      <c r="C611" s="988"/>
      <c r="D611" s="967"/>
      <c r="E611" s="967">
        <v>200000</v>
      </c>
      <c r="F611" s="967"/>
      <c r="G611" s="967"/>
      <c r="H611" s="967"/>
      <c r="I611" s="967"/>
      <c r="J611" s="967">
        <v>200000</v>
      </c>
      <c r="K611" s="967"/>
      <c r="L611" s="1000"/>
      <c r="M611" s="990"/>
      <c r="N611" s="1000"/>
      <c r="O611" s="991"/>
      <c r="P611" s="167"/>
    </row>
    <row r="612" spans="1:16" s="750" customFormat="1" ht="21">
      <c r="A612" s="1002" t="s">
        <v>992</v>
      </c>
      <c r="B612" s="1001"/>
      <c r="C612" s="1001"/>
      <c r="D612" s="967"/>
      <c r="E612" s="967">
        <v>1500000</v>
      </c>
      <c r="F612" s="967"/>
      <c r="G612" s="967"/>
      <c r="H612" s="967"/>
      <c r="I612" s="967"/>
      <c r="J612" s="967">
        <v>1500000</v>
      </c>
      <c r="K612" s="967"/>
      <c r="L612" s="1000"/>
      <c r="M612" s="990" t="s">
        <v>153</v>
      </c>
      <c r="N612" s="1000"/>
      <c r="O612" s="991"/>
      <c r="P612" s="167"/>
    </row>
    <row r="613" spans="1:16" s="750" customFormat="1" ht="21">
      <c r="A613" s="177" t="s">
        <v>993</v>
      </c>
      <c r="B613" s="988"/>
      <c r="C613" s="988"/>
      <c r="D613" s="998"/>
      <c r="E613" s="998">
        <v>950000</v>
      </c>
      <c r="F613" s="998"/>
      <c r="G613" s="998"/>
      <c r="H613" s="998"/>
      <c r="I613" s="998"/>
      <c r="J613" s="998">
        <v>950000</v>
      </c>
      <c r="K613" s="998"/>
      <c r="L613" s="988"/>
      <c r="M613" s="990"/>
      <c r="N613" s="988"/>
      <c r="O613" s="991"/>
      <c r="P613" s="167"/>
    </row>
    <row r="614" spans="1:16" s="750" customFormat="1" ht="21">
      <c r="A614" s="177" t="s">
        <v>994</v>
      </c>
      <c r="B614" s="988"/>
      <c r="C614" s="988"/>
      <c r="D614" s="998"/>
      <c r="E614" s="998">
        <v>550000</v>
      </c>
      <c r="F614" s="998"/>
      <c r="G614" s="998"/>
      <c r="H614" s="998"/>
      <c r="I614" s="998"/>
      <c r="J614" s="998">
        <v>550000</v>
      </c>
      <c r="K614" s="998"/>
      <c r="L614" s="988"/>
      <c r="M614" s="990"/>
      <c r="N614" s="988"/>
      <c r="O614" s="991"/>
      <c r="P614" s="167"/>
    </row>
    <row r="615" spans="1:16" s="750" customFormat="1" ht="30">
      <c r="A615" s="1003" t="s">
        <v>995</v>
      </c>
      <c r="B615" s="1004"/>
      <c r="C615" s="1004"/>
      <c r="D615" s="1005">
        <f>SUM(E615:H615)</f>
        <v>35129700</v>
      </c>
      <c r="E615" s="1005">
        <f>SUM(E616:E642)</f>
        <v>34159400</v>
      </c>
      <c r="F615" s="1005"/>
      <c r="G615" s="1005"/>
      <c r="H615" s="1005">
        <f>SUM(H616:H643)</f>
        <v>970300</v>
      </c>
      <c r="I615" s="1005">
        <f>SUM(J615:L615)</f>
        <v>35129700</v>
      </c>
      <c r="J615" s="1005">
        <f>SUM(J616:J643)</f>
        <v>20129700</v>
      </c>
      <c r="K615" s="1005">
        <f>SUM(K616:K642)</f>
        <v>15000000</v>
      </c>
      <c r="L615" s="1006">
        <f>SUM(L616:L642)</f>
        <v>0</v>
      </c>
      <c r="M615" s="1007"/>
      <c r="N615" s="1008" t="s">
        <v>964</v>
      </c>
      <c r="O615" s="1009" t="s">
        <v>72</v>
      </c>
      <c r="P615" s="270"/>
    </row>
    <row r="616" spans="1:16" s="810" customFormat="1" ht="37.5">
      <c r="A616" s="1010" t="s">
        <v>996</v>
      </c>
      <c r="B616" s="1011"/>
      <c r="C616" s="1012" t="s">
        <v>997</v>
      </c>
      <c r="D616" s="1013"/>
      <c r="E616" s="1013">
        <v>611600</v>
      </c>
      <c r="F616" s="1013"/>
      <c r="G616" s="1013"/>
      <c r="H616" s="1013"/>
      <c r="I616" s="1013"/>
      <c r="J616" s="1013">
        <v>611600</v>
      </c>
      <c r="K616" s="1013"/>
      <c r="L616" s="974"/>
      <c r="M616" s="1014" t="s">
        <v>55</v>
      </c>
      <c r="N616" s="974"/>
      <c r="O616" s="640"/>
      <c r="P616" s="1015"/>
    </row>
    <row r="617" spans="1:16" s="810" customFormat="1" ht="56.25">
      <c r="A617" s="1010" t="s">
        <v>998</v>
      </c>
      <c r="B617" s="1011"/>
      <c r="C617" s="1012" t="s">
        <v>999</v>
      </c>
      <c r="D617" s="1016"/>
      <c r="E617" s="1017">
        <v>1232800</v>
      </c>
      <c r="F617" s="1016"/>
      <c r="G617" s="1016"/>
      <c r="H617" s="1016"/>
      <c r="I617" s="1017"/>
      <c r="J617" s="1017">
        <v>1232800</v>
      </c>
      <c r="K617" s="1017"/>
      <c r="L617" s="980"/>
      <c r="M617" s="1018" t="s">
        <v>55</v>
      </c>
      <c r="N617" s="1019"/>
      <c r="O617" s="1020"/>
      <c r="P617" s="1021"/>
    </row>
    <row r="618" spans="1:16" s="810" customFormat="1" ht="75">
      <c r="A618" s="1022" t="s">
        <v>1000</v>
      </c>
      <c r="B618" s="1023" t="s">
        <v>1001</v>
      </c>
      <c r="C618" s="1012" t="s">
        <v>1002</v>
      </c>
      <c r="D618" s="974"/>
      <c r="E618" s="974"/>
      <c r="F618" s="974"/>
      <c r="G618" s="974"/>
      <c r="H618" s="974"/>
      <c r="I618" s="974"/>
      <c r="J618" s="974"/>
      <c r="K618" s="974"/>
      <c r="L618" s="974"/>
      <c r="M618" s="1014"/>
      <c r="N618" s="974"/>
      <c r="O618" s="974"/>
      <c r="P618" s="1024"/>
    </row>
    <row r="619" spans="1:16" s="810" customFormat="1" ht="18.75">
      <c r="A619" s="1022" t="s">
        <v>1003</v>
      </c>
      <c r="B619" s="1023"/>
      <c r="C619" s="1023"/>
      <c r="D619" s="974"/>
      <c r="E619" s="974"/>
      <c r="F619" s="974"/>
      <c r="G619" s="974"/>
      <c r="H619" s="974"/>
      <c r="I619" s="974"/>
      <c r="J619" s="974"/>
      <c r="K619" s="974"/>
      <c r="L619" s="974"/>
      <c r="M619" s="1014"/>
      <c r="N619" s="974"/>
      <c r="O619" s="974"/>
      <c r="P619" s="1024"/>
    </row>
    <row r="620" spans="1:16" s="810" customFormat="1" ht="18.75">
      <c r="A620" s="1022" t="s">
        <v>1004</v>
      </c>
      <c r="B620" s="1023"/>
      <c r="C620" s="1023"/>
      <c r="D620" s="974"/>
      <c r="E620" s="974"/>
      <c r="F620" s="974"/>
      <c r="G620" s="974"/>
      <c r="H620" s="974"/>
      <c r="I620" s="974"/>
      <c r="J620" s="974"/>
      <c r="K620" s="974"/>
      <c r="L620" s="974"/>
      <c r="M620" s="1014"/>
      <c r="N620" s="974"/>
      <c r="O620" s="974"/>
      <c r="P620" s="1024"/>
    </row>
    <row r="621" spans="1:16" s="810" customFormat="1" ht="18.75">
      <c r="A621" s="1022" t="s">
        <v>1005</v>
      </c>
      <c r="B621" s="1023"/>
      <c r="C621" s="1023"/>
      <c r="D621" s="974"/>
      <c r="E621" s="1025">
        <v>5680000</v>
      </c>
      <c r="F621" s="974"/>
      <c r="G621" s="974"/>
      <c r="H621" s="974"/>
      <c r="I621" s="974"/>
      <c r="J621" s="1025">
        <v>5680000</v>
      </c>
      <c r="K621" s="1025"/>
      <c r="L621" s="974"/>
      <c r="M621" s="1014" t="s">
        <v>42</v>
      </c>
      <c r="N621" s="974"/>
      <c r="O621" s="974"/>
      <c r="P621" s="1024"/>
    </row>
    <row r="622" spans="1:16" s="810" customFormat="1" ht="18.75">
      <c r="A622" s="1026" t="s">
        <v>1006</v>
      </c>
      <c r="B622" s="1023"/>
      <c r="C622" s="1023"/>
      <c r="D622" s="974"/>
      <c r="E622" s="974"/>
      <c r="F622" s="974"/>
      <c r="G622" s="974"/>
      <c r="H622" s="974"/>
      <c r="I622" s="974"/>
      <c r="J622" s="974"/>
      <c r="K622" s="974"/>
      <c r="L622" s="974"/>
      <c r="M622" s="1014"/>
      <c r="N622" s="974"/>
      <c r="O622" s="974"/>
      <c r="P622" s="1024"/>
    </row>
    <row r="623" spans="1:16" s="810" customFormat="1" ht="18.75">
      <c r="A623" s="1026" t="s">
        <v>1003</v>
      </c>
      <c r="B623" s="974"/>
      <c r="C623" s="1026"/>
      <c r="D623" s="974"/>
      <c r="E623" s="974"/>
      <c r="F623" s="974"/>
      <c r="G623" s="974"/>
      <c r="H623" s="974"/>
      <c r="I623" s="974"/>
      <c r="J623" s="974"/>
      <c r="K623" s="974"/>
      <c r="L623" s="974"/>
      <c r="M623" s="1014"/>
      <c r="N623" s="974"/>
      <c r="O623" s="974"/>
      <c r="P623" s="1024"/>
    </row>
    <row r="624" spans="1:16" s="810" customFormat="1" ht="18.75">
      <c r="A624" s="1026" t="s">
        <v>1007</v>
      </c>
      <c r="B624" s="974"/>
      <c r="C624" s="1023"/>
      <c r="D624" s="974"/>
      <c r="E624" s="974"/>
      <c r="F624" s="974"/>
      <c r="G624" s="974"/>
      <c r="H624" s="974"/>
      <c r="I624" s="974"/>
      <c r="J624" s="974"/>
      <c r="K624" s="974"/>
      <c r="L624" s="974"/>
      <c r="M624" s="1014"/>
      <c r="N624" s="974"/>
      <c r="O624" s="974"/>
      <c r="P624" s="1024"/>
    </row>
    <row r="625" spans="1:16" s="810" customFormat="1" ht="18.75">
      <c r="A625" s="1026" t="s">
        <v>1008</v>
      </c>
      <c r="B625" s="1023"/>
      <c r="C625" s="1027"/>
      <c r="D625" s="974"/>
      <c r="E625" s="1025">
        <v>10000000</v>
      </c>
      <c r="F625" s="974"/>
      <c r="G625" s="974"/>
      <c r="H625" s="974"/>
      <c r="I625" s="974"/>
      <c r="J625" s="1025"/>
      <c r="K625" s="1025">
        <v>10000000</v>
      </c>
      <c r="L625" s="974"/>
      <c r="M625" s="1014" t="s">
        <v>55</v>
      </c>
      <c r="N625" s="974"/>
      <c r="O625" s="974"/>
      <c r="P625" s="1024"/>
    </row>
    <row r="626" spans="1:16" s="810" customFormat="1" ht="18.75">
      <c r="A626" s="1028" t="s">
        <v>1009</v>
      </c>
      <c r="B626" s="1023"/>
      <c r="C626" s="1023"/>
      <c r="D626" s="974"/>
      <c r="E626" s="974"/>
      <c r="F626" s="974"/>
      <c r="G626" s="974"/>
      <c r="H626" s="974"/>
      <c r="I626" s="974"/>
      <c r="J626" s="974"/>
      <c r="K626" s="974"/>
      <c r="L626" s="974"/>
      <c r="M626" s="1014"/>
      <c r="N626" s="974"/>
      <c r="O626" s="974"/>
      <c r="P626" s="1024"/>
    </row>
    <row r="627" spans="1:16" s="810" customFormat="1" ht="18.75">
      <c r="A627" s="1026" t="s">
        <v>1010</v>
      </c>
      <c r="B627" s="1023"/>
      <c r="C627" s="1023"/>
      <c r="D627" s="974"/>
      <c r="E627" s="974"/>
      <c r="F627" s="974"/>
      <c r="G627" s="974"/>
      <c r="H627" s="974"/>
      <c r="I627" s="974"/>
      <c r="J627" s="974"/>
      <c r="K627" s="974"/>
      <c r="L627" s="974"/>
      <c r="M627" s="1014"/>
      <c r="N627" s="974"/>
      <c r="O627" s="974"/>
      <c r="P627" s="1024"/>
    </row>
    <row r="628" spans="1:16" s="810" customFormat="1" ht="18.75">
      <c r="A628" s="1026" t="s">
        <v>1011</v>
      </c>
      <c r="B628" s="1029"/>
      <c r="C628" s="1023"/>
      <c r="D628" s="974"/>
      <c r="E628" s="974"/>
      <c r="F628" s="974"/>
      <c r="G628" s="974"/>
      <c r="H628" s="974"/>
      <c r="I628" s="974"/>
      <c r="J628" s="974"/>
      <c r="K628" s="974"/>
      <c r="L628" s="974"/>
      <c r="M628" s="1014"/>
      <c r="N628" s="974"/>
      <c r="O628" s="974"/>
      <c r="P628" s="1024"/>
    </row>
    <row r="629" spans="1:16" s="810" customFormat="1" ht="56.25">
      <c r="A629" s="1010" t="s">
        <v>1012</v>
      </c>
      <c r="B629" s="1030" t="s">
        <v>1013</v>
      </c>
      <c r="C629" s="1012" t="s">
        <v>1014</v>
      </c>
      <c r="D629" s="974"/>
      <c r="E629" s="1025">
        <v>5201700</v>
      </c>
      <c r="F629" s="974"/>
      <c r="G629" s="974"/>
      <c r="H629" s="974"/>
      <c r="I629" s="974"/>
      <c r="J629" s="1025">
        <v>2214200</v>
      </c>
      <c r="K629" s="1025">
        <v>2987500</v>
      </c>
      <c r="L629" s="974"/>
      <c r="M629" s="1014"/>
      <c r="N629" s="974"/>
      <c r="O629" s="974"/>
      <c r="P629" s="1024"/>
    </row>
    <row r="630" spans="1:16" s="810" customFormat="1" ht="18.75">
      <c r="A630" s="1010" t="s">
        <v>1015</v>
      </c>
      <c r="B630" s="1023"/>
      <c r="C630" s="1027"/>
      <c r="D630" s="974"/>
      <c r="E630" s="1025">
        <v>1500000</v>
      </c>
      <c r="F630" s="974"/>
      <c r="G630" s="974"/>
      <c r="H630" s="974"/>
      <c r="I630" s="974"/>
      <c r="J630" s="1025">
        <v>1500000</v>
      </c>
      <c r="K630" s="974"/>
      <c r="L630" s="974"/>
      <c r="M630" s="1014" t="s">
        <v>42</v>
      </c>
      <c r="N630" s="974"/>
      <c r="O630" s="974"/>
      <c r="P630" s="1024"/>
    </row>
    <row r="631" spans="1:16" s="810" customFormat="1" ht="75">
      <c r="A631" s="1031" t="s">
        <v>1016</v>
      </c>
      <c r="B631" s="1012" t="s">
        <v>1017</v>
      </c>
      <c r="C631" s="1012" t="s">
        <v>1018</v>
      </c>
      <c r="D631" s="974"/>
      <c r="E631" s="974"/>
      <c r="F631" s="974"/>
      <c r="G631" s="974"/>
      <c r="H631" s="974"/>
      <c r="I631" s="974"/>
      <c r="J631" s="974"/>
      <c r="K631" s="974"/>
      <c r="L631" s="974"/>
      <c r="M631" s="1014"/>
      <c r="N631" s="974"/>
      <c r="O631" s="974"/>
      <c r="P631" s="1024"/>
    </row>
    <row r="632" spans="1:16" s="810" customFormat="1" ht="18.75">
      <c r="A632" s="1022" t="s">
        <v>1019</v>
      </c>
      <c r="B632" s="1023"/>
      <c r="C632" s="1027"/>
      <c r="D632" s="974"/>
      <c r="E632" s="974"/>
      <c r="F632" s="974"/>
      <c r="G632" s="974"/>
      <c r="H632" s="974"/>
      <c r="I632" s="974"/>
      <c r="J632" s="974"/>
      <c r="K632" s="974"/>
      <c r="L632" s="974"/>
      <c r="M632" s="1014"/>
      <c r="N632" s="974"/>
      <c r="O632" s="974"/>
      <c r="P632" s="1024"/>
    </row>
    <row r="633" spans="1:16" s="810" customFormat="1" ht="37.5">
      <c r="A633" s="1022" t="s">
        <v>1020</v>
      </c>
      <c r="B633" s="1032" t="s">
        <v>1021</v>
      </c>
      <c r="C633" s="1012" t="s">
        <v>1022</v>
      </c>
      <c r="D633" s="974"/>
      <c r="E633" s="974"/>
      <c r="F633" s="974"/>
      <c r="G633" s="974"/>
      <c r="H633" s="974"/>
      <c r="I633" s="974"/>
      <c r="J633" s="974"/>
      <c r="K633" s="974"/>
      <c r="L633" s="974"/>
      <c r="M633" s="1014"/>
      <c r="N633" s="974"/>
      <c r="O633" s="974"/>
      <c r="P633" s="1024"/>
    </row>
    <row r="634" spans="1:16" s="810" customFormat="1" ht="18.75">
      <c r="A634" s="1026" t="s">
        <v>1023</v>
      </c>
      <c r="B634" s="1032"/>
      <c r="C634" s="1032"/>
      <c r="D634" s="974"/>
      <c r="E634" s="1025">
        <v>3608800</v>
      </c>
      <c r="F634" s="974"/>
      <c r="G634" s="974"/>
      <c r="H634" s="974"/>
      <c r="I634" s="974"/>
      <c r="J634" s="1025">
        <v>3608800</v>
      </c>
      <c r="K634" s="974"/>
      <c r="L634" s="974"/>
      <c r="M634" s="1014" t="s">
        <v>54</v>
      </c>
      <c r="N634" s="974"/>
      <c r="O634" s="974"/>
      <c r="P634" s="1024"/>
    </row>
    <row r="635" spans="1:16" s="810" customFormat="1" ht="18.75">
      <c r="A635" s="1029" t="s">
        <v>1024</v>
      </c>
      <c r="B635" s="1023"/>
      <c r="C635" s="1032"/>
      <c r="D635" s="974"/>
      <c r="E635" s="974"/>
      <c r="F635" s="974"/>
      <c r="G635" s="974"/>
      <c r="H635" s="974"/>
      <c r="I635" s="974"/>
      <c r="J635" s="974"/>
      <c r="K635" s="974"/>
      <c r="L635" s="974"/>
      <c r="M635" s="1014"/>
      <c r="N635" s="974"/>
      <c r="O635" s="974"/>
      <c r="P635" s="1024"/>
    </row>
    <row r="636" spans="1:16" s="810" customFormat="1" ht="18.75">
      <c r="A636" s="1028" t="s">
        <v>1025</v>
      </c>
      <c r="B636" s="1023"/>
      <c r="C636" s="1027"/>
      <c r="D636" s="974"/>
      <c r="E636" s="1025">
        <v>2012500</v>
      </c>
      <c r="F636" s="974"/>
      <c r="G636" s="974"/>
      <c r="H636" s="974"/>
      <c r="I636" s="974"/>
      <c r="J636" s="1025"/>
      <c r="K636" s="1025">
        <v>2012500</v>
      </c>
      <c r="L636" s="974"/>
      <c r="M636" s="1014" t="s">
        <v>55</v>
      </c>
      <c r="N636" s="974"/>
      <c r="O636" s="974"/>
      <c r="P636" s="1024"/>
    </row>
    <row r="637" spans="1:16" s="810" customFormat="1" ht="18.75">
      <c r="A637" s="1029" t="s">
        <v>1026</v>
      </c>
      <c r="B637" s="1033"/>
      <c r="C637" s="1023"/>
      <c r="D637" s="974"/>
      <c r="E637" s="974"/>
      <c r="F637" s="974"/>
      <c r="G637" s="974"/>
      <c r="H637" s="974"/>
      <c r="I637" s="974"/>
      <c r="J637" s="974"/>
      <c r="K637" s="974"/>
      <c r="L637" s="974"/>
      <c r="M637" s="1014"/>
      <c r="N637" s="974"/>
      <c r="O637" s="974"/>
      <c r="P637" s="1024"/>
    </row>
    <row r="638" spans="1:16" s="810" customFormat="1" ht="75">
      <c r="A638" s="1034" t="s">
        <v>1027</v>
      </c>
      <c r="B638" s="1023" t="s">
        <v>1028</v>
      </c>
      <c r="C638" s="1012" t="s">
        <v>1029</v>
      </c>
      <c r="D638" s="974"/>
      <c r="E638" s="974"/>
      <c r="F638" s="974"/>
      <c r="G638" s="974"/>
      <c r="H638" s="974"/>
      <c r="I638" s="974"/>
      <c r="J638" s="974"/>
      <c r="K638" s="974"/>
      <c r="L638" s="974"/>
      <c r="M638" s="1014"/>
      <c r="N638" s="974"/>
      <c r="O638" s="974"/>
      <c r="P638" s="1024"/>
    </row>
    <row r="639" spans="1:16" s="810" customFormat="1" ht="18.75">
      <c r="A639" s="1026" t="s">
        <v>1030</v>
      </c>
      <c r="B639" s="1023"/>
      <c r="C639" s="1023"/>
      <c r="D639" s="974"/>
      <c r="E639" s="1025">
        <v>3812000</v>
      </c>
      <c r="F639" s="974"/>
      <c r="G639" s="974"/>
      <c r="H639" s="974"/>
      <c r="I639" s="974"/>
      <c r="J639" s="1025">
        <v>3812000</v>
      </c>
      <c r="K639" s="974"/>
      <c r="L639" s="974"/>
      <c r="M639" s="1014" t="s">
        <v>42</v>
      </c>
      <c r="N639" s="974"/>
      <c r="O639" s="974"/>
      <c r="P639" s="1024"/>
    </row>
    <row r="640" spans="1:16" s="810" customFormat="1" ht="18.75">
      <c r="A640" s="1026" t="s">
        <v>1031</v>
      </c>
      <c r="B640" s="1023"/>
      <c r="C640" s="1023"/>
      <c r="D640" s="974"/>
      <c r="E640" s="974"/>
      <c r="F640" s="974"/>
      <c r="G640" s="974"/>
      <c r="H640" s="974"/>
      <c r="I640" s="974"/>
      <c r="J640" s="974"/>
      <c r="K640" s="974"/>
      <c r="L640" s="974"/>
      <c r="M640" s="1014"/>
      <c r="N640" s="974"/>
      <c r="O640" s="974"/>
      <c r="P640" s="1024"/>
    </row>
    <row r="641" spans="1:19" s="810" customFormat="1" ht="18.75">
      <c r="A641" s="1028" t="s">
        <v>1032</v>
      </c>
      <c r="B641" s="1023"/>
      <c r="C641" s="1032"/>
      <c r="D641" s="974"/>
      <c r="E641" s="1025">
        <v>500000</v>
      </c>
      <c r="F641" s="974"/>
      <c r="G641" s="974"/>
      <c r="H641" s="974"/>
      <c r="I641" s="974"/>
      <c r="J641" s="1025">
        <v>500000</v>
      </c>
      <c r="K641" s="974"/>
      <c r="L641" s="974"/>
      <c r="M641" s="1014" t="s">
        <v>42</v>
      </c>
      <c r="N641" s="974"/>
      <c r="O641" s="974"/>
      <c r="P641" s="1024"/>
      <c r="S641" s="1035"/>
    </row>
    <row r="642" spans="1:16" s="810" customFormat="1" ht="18.75">
      <c r="A642" s="1026" t="s">
        <v>1033</v>
      </c>
      <c r="B642" s="1023"/>
      <c r="C642" s="1027"/>
      <c r="D642" s="974"/>
      <c r="E642" s="974"/>
      <c r="F642" s="974"/>
      <c r="G642" s="974"/>
      <c r="H642" s="974"/>
      <c r="I642" s="974"/>
      <c r="J642" s="974"/>
      <c r="K642" s="974"/>
      <c r="L642" s="974"/>
      <c r="M642" s="1014"/>
      <c r="N642" s="974"/>
      <c r="O642" s="974"/>
      <c r="P642" s="1024"/>
    </row>
    <row r="643" spans="1:19" s="810" customFormat="1" ht="93.75">
      <c r="A643" s="1036" t="s">
        <v>1034</v>
      </c>
      <c r="B643" s="1023" t="s">
        <v>1035</v>
      </c>
      <c r="C643" s="1012" t="s">
        <v>1036</v>
      </c>
      <c r="D643" s="974"/>
      <c r="E643" s="974"/>
      <c r="F643" s="974"/>
      <c r="G643" s="974"/>
      <c r="H643" s="1025">
        <v>970300</v>
      </c>
      <c r="I643" s="974"/>
      <c r="J643" s="1025">
        <v>970300</v>
      </c>
      <c r="K643" s="974"/>
      <c r="L643" s="974"/>
      <c r="M643" s="1014" t="s">
        <v>57</v>
      </c>
      <c r="N643" s="974"/>
      <c r="O643" s="974"/>
      <c r="P643" s="1024"/>
      <c r="S643" s="1037"/>
    </row>
    <row r="644" spans="1:15" s="1044" customFormat="1" ht="21">
      <c r="A644" s="1038" t="s">
        <v>1037</v>
      </c>
      <c r="B644" s="1039"/>
      <c r="C644" s="1040"/>
      <c r="D644" s="1041">
        <f>SUM(D645:D680)</f>
        <v>18696400</v>
      </c>
      <c r="E644" s="1042">
        <f>SUM(E645:E680)</f>
        <v>14579900</v>
      </c>
      <c r="F644" s="1041"/>
      <c r="G644" s="1041"/>
      <c r="H644" s="1041">
        <f>SUM(H645:H680)</f>
        <v>4116500</v>
      </c>
      <c r="I644" s="491">
        <f>SUM(J644:L644)</f>
        <v>18696400</v>
      </c>
      <c r="J644" s="491">
        <f>SUM(J645:J680)</f>
        <v>11609800</v>
      </c>
      <c r="K644" s="491">
        <f>SUM(K645:K680)</f>
        <v>1800000</v>
      </c>
      <c r="L644" s="491">
        <f>SUM(L645:L680)</f>
        <v>5286600</v>
      </c>
      <c r="M644" s="1043"/>
      <c r="N644" s="513"/>
      <c r="O644" s="1043"/>
    </row>
    <row r="645" spans="1:19" s="1044" customFormat="1" ht="42">
      <c r="A645" s="1045" t="s">
        <v>1038</v>
      </c>
      <c r="B645" s="1045" t="s">
        <v>1039</v>
      </c>
      <c r="C645" s="1045" t="s">
        <v>1040</v>
      </c>
      <c r="D645" s="1041"/>
      <c r="E645" s="1042"/>
      <c r="F645" s="1041"/>
      <c r="G645" s="1041"/>
      <c r="H645" s="1041"/>
      <c r="I645" s="491"/>
      <c r="J645" s="491"/>
      <c r="K645" s="491"/>
      <c r="L645" s="491"/>
      <c r="M645" s="1043"/>
      <c r="N645" s="513"/>
      <c r="O645" s="1043"/>
      <c r="S645" s="1046"/>
    </row>
    <row r="646" spans="1:15" s="1044" customFormat="1" ht="21">
      <c r="A646" s="1045" t="s">
        <v>1041</v>
      </c>
      <c r="B646" s="1045"/>
      <c r="C646" s="1045"/>
      <c r="D646" s="1041"/>
      <c r="E646" s="1042"/>
      <c r="F646" s="1041"/>
      <c r="G646" s="1041"/>
      <c r="H646" s="1041"/>
      <c r="I646" s="491"/>
      <c r="J646" s="491"/>
      <c r="K646" s="491"/>
      <c r="L646" s="491"/>
      <c r="M646" s="1043"/>
      <c r="N646" s="513"/>
      <c r="O646" s="1043"/>
    </row>
    <row r="647" spans="1:15" s="1044" customFormat="1" ht="42">
      <c r="A647" s="1045" t="s">
        <v>1042</v>
      </c>
      <c r="B647" s="1039" t="s">
        <v>1043</v>
      </c>
      <c r="C647" s="1039"/>
      <c r="D647" s="1041">
        <f>+H647</f>
        <v>1036300</v>
      </c>
      <c r="E647" s="1042"/>
      <c r="F647" s="1041"/>
      <c r="G647" s="1041"/>
      <c r="H647" s="1041">
        <f>1278600-242300</f>
        <v>1036300</v>
      </c>
      <c r="I647" s="491"/>
      <c r="J647" s="491">
        <f>H647</f>
        <v>1036300</v>
      </c>
      <c r="K647" s="491"/>
      <c r="L647" s="491"/>
      <c r="M647" s="1047" t="s">
        <v>1044</v>
      </c>
      <c r="N647" s="513"/>
      <c r="O647" s="1043"/>
    </row>
    <row r="648" spans="1:15" s="1044" customFormat="1" ht="21">
      <c r="A648" s="1045" t="s">
        <v>1045</v>
      </c>
      <c r="B648" s="1039" t="s">
        <v>1046</v>
      </c>
      <c r="C648" s="1039"/>
      <c r="D648" s="1041">
        <v>197846</v>
      </c>
      <c r="E648" s="1042">
        <f>D648</f>
        <v>197846</v>
      </c>
      <c r="F648" s="1041"/>
      <c r="G648" s="1041"/>
      <c r="H648" s="1041"/>
      <c r="I648" s="491"/>
      <c r="J648" s="491">
        <f>E648</f>
        <v>197846</v>
      </c>
      <c r="K648" s="491"/>
      <c r="L648" s="491"/>
      <c r="M648" s="1043"/>
      <c r="N648" s="513"/>
      <c r="O648" s="1043"/>
    </row>
    <row r="649" spans="1:15" s="1044" customFormat="1" ht="21">
      <c r="A649" s="1039" t="s">
        <v>1047</v>
      </c>
      <c r="B649" s="1039"/>
      <c r="C649" s="1039"/>
      <c r="D649" s="1041"/>
      <c r="E649" s="1042"/>
      <c r="F649" s="1041"/>
      <c r="G649" s="1041"/>
      <c r="H649" s="1041"/>
      <c r="I649" s="491"/>
      <c r="J649" s="491"/>
      <c r="K649" s="491"/>
      <c r="L649" s="491"/>
      <c r="M649" s="1043" t="s">
        <v>1044</v>
      </c>
      <c r="N649" s="513"/>
      <c r="O649" s="1043"/>
    </row>
    <row r="650" spans="1:15" s="1044" customFormat="1" ht="21">
      <c r="A650" s="1045" t="s">
        <v>1048</v>
      </c>
      <c r="B650" s="1039" t="s">
        <v>1049</v>
      </c>
      <c r="C650" s="1039"/>
      <c r="D650" s="1041">
        <v>1400000</v>
      </c>
      <c r="E650" s="1042">
        <f>D650</f>
        <v>1400000</v>
      </c>
      <c r="F650" s="1041"/>
      <c r="G650" s="1041"/>
      <c r="H650" s="1041"/>
      <c r="I650" s="491"/>
      <c r="J650" s="491">
        <f>E650</f>
        <v>1400000</v>
      </c>
      <c r="K650" s="491"/>
      <c r="L650" s="491"/>
      <c r="M650" s="1043"/>
      <c r="N650" s="513"/>
      <c r="O650" s="1043"/>
    </row>
    <row r="651" spans="1:15" s="1044" customFormat="1" ht="42">
      <c r="A651" s="1045" t="s">
        <v>1050</v>
      </c>
      <c r="B651" s="1039"/>
      <c r="C651" s="1039"/>
      <c r="D651" s="1041"/>
      <c r="E651" s="1042"/>
      <c r="F651" s="1041"/>
      <c r="G651" s="1041"/>
      <c r="H651" s="1041"/>
      <c r="I651" s="491"/>
      <c r="J651" s="491"/>
      <c r="K651" s="491"/>
      <c r="L651" s="491"/>
      <c r="M651" s="1043"/>
      <c r="N651" s="513"/>
      <c r="O651" s="1043"/>
    </row>
    <row r="652" spans="1:15" s="1044" customFormat="1" ht="21">
      <c r="A652" s="1039" t="s">
        <v>1051</v>
      </c>
      <c r="B652" s="1039" t="s">
        <v>1052</v>
      </c>
      <c r="C652" s="1039"/>
      <c r="D652" s="1041">
        <f>+H652</f>
        <v>641600</v>
      </c>
      <c r="E652" s="1042"/>
      <c r="F652" s="1041"/>
      <c r="G652" s="1041"/>
      <c r="H652" s="1041">
        <v>641600</v>
      </c>
      <c r="I652" s="491"/>
      <c r="J652" s="491">
        <f>H652</f>
        <v>641600</v>
      </c>
      <c r="K652" s="491"/>
      <c r="L652" s="491"/>
      <c r="M652" s="1043"/>
      <c r="N652" s="513"/>
      <c r="O652" s="1043"/>
    </row>
    <row r="653" spans="1:15" s="1044" customFormat="1" ht="21">
      <c r="A653" s="1039" t="s">
        <v>1053</v>
      </c>
      <c r="B653" s="1039" t="s">
        <v>1054</v>
      </c>
      <c r="C653" s="1039"/>
      <c r="D653" s="1041">
        <v>842600</v>
      </c>
      <c r="E653" s="1042"/>
      <c r="F653" s="1041"/>
      <c r="G653" s="1041"/>
      <c r="H653" s="1041">
        <v>842600</v>
      </c>
      <c r="I653" s="491"/>
      <c r="J653" s="491">
        <f>H653</f>
        <v>842600</v>
      </c>
      <c r="K653" s="491"/>
      <c r="L653" s="491"/>
      <c r="M653" s="1043"/>
      <c r="N653" s="513"/>
      <c r="O653" s="1043"/>
    </row>
    <row r="654" spans="1:15" s="1044" customFormat="1" ht="42">
      <c r="A654" s="1045" t="s">
        <v>1055</v>
      </c>
      <c r="B654" s="1039" t="s">
        <v>1049</v>
      </c>
      <c r="C654" s="1039"/>
      <c r="D654" s="1041">
        <v>422400</v>
      </c>
      <c r="E654" s="1042">
        <f>D654</f>
        <v>422400</v>
      </c>
      <c r="F654" s="1041"/>
      <c r="G654" s="1041"/>
      <c r="H654" s="1041"/>
      <c r="I654" s="491"/>
      <c r="J654" s="491">
        <f>E654</f>
        <v>422400</v>
      </c>
      <c r="K654" s="491"/>
      <c r="L654" s="491"/>
      <c r="M654" s="1043"/>
      <c r="N654" s="513"/>
      <c r="O654" s="1043"/>
    </row>
    <row r="655" spans="1:15" s="1044" customFormat="1" ht="21">
      <c r="A655" s="1039" t="s">
        <v>1056</v>
      </c>
      <c r="B655" s="1039" t="s">
        <v>1049</v>
      </c>
      <c r="C655" s="1039"/>
      <c r="D655" s="1041"/>
      <c r="E655" s="1042"/>
      <c r="F655" s="1041"/>
      <c r="G655" s="1041"/>
      <c r="H655" s="1041"/>
      <c r="I655" s="491"/>
      <c r="J655" s="491"/>
      <c r="K655" s="491"/>
      <c r="L655" s="491"/>
      <c r="M655" s="1043" t="s">
        <v>1044</v>
      </c>
      <c r="N655" s="513"/>
      <c r="O655" s="1043"/>
    </row>
    <row r="656" spans="1:15" s="1044" customFormat="1" ht="21">
      <c r="A656" s="1045" t="s">
        <v>1057</v>
      </c>
      <c r="B656" s="1039" t="s">
        <v>1058</v>
      </c>
      <c r="C656" s="1039"/>
      <c r="D656" s="1041">
        <v>53000</v>
      </c>
      <c r="E656" s="1042">
        <f>D656</f>
        <v>53000</v>
      </c>
      <c r="F656" s="1041"/>
      <c r="G656" s="1041"/>
      <c r="H656" s="1041"/>
      <c r="I656" s="491"/>
      <c r="J656" s="491">
        <f>E656</f>
        <v>53000</v>
      </c>
      <c r="K656" s="491"/>
      <c r="L656" s="491"/>
      <c r="M656" s="1043"/>
      <c r="N656" s="513"/>
      <c r="O656" s="1043"/>
    </row>
    <row r="657" spans="1:15" s="1044" customFormat="1" ht="21">
      <c r="A657" s="1039" t="s">
        <v>1059</v>
      </c>
      <c r="B657" s="1039" t="s">
        <v>1060</v>
      </c>
      <c r="C657" s="1039"/>
      <c r="D657" s="1041">
        <v>65000</v>
      </c>
      <c r="E657" s="1042">
        <f>D657</f>
        <v>65000</v>
      </c>
      <c r="F657" s="1041"/>
      <c r="G657" s="1041"/>
      <c r="H657" s="1041"/>
      <c r="I657" s="491"/>
      <c r="J657" s="491">
        <f>E657</f>
        <v>65000</v>
      </c>
      <c r="K657" s="491"/>
      <c r="L657" s="491"/>
      <c r="M657" s="1043"/>
      <c r="N657" s="513"/>
      <c r="O657" s="1043"/>
    </row>
    <row r="658" spans="1:15" s="1044" customFormat="1" ht="21">
      <c r="A658" s="1045" t="s">
        <v>1061</v>
      </c>
      <c r="B658" s="1039" t="s">
        <v>1058</v>
      </c>
      <c r="C658" s="1039"/>
      <c r="D658" s="1041">
        <v>53000</v>
      </c>
      <c r="E658" s="1042">
        <f>D658</f>
        <v>53000</v>
      </c>
      <c r="F658" s="1041"/>
      <c r="G658" s="1041"/>
      <c r="H658" s="1041"/>
      <c r="I658" s="491"/>
      <c r="J658" s="491">
        <f>E658</f>
        <v>53000</v>
      </c>
      <c r="K658" s="491"/>
      <c r="L658" s="491"/>
      <c r="M658" s="1043"/>
      <c r="N658" s="513"/>
      <c r="O658" s="1043"/>
    </row>
    <row r="659" spans="1:15" s="1044" customFormat="1" ht="21">
      <c r="A659" s="1045" t="s">
        <v>1062</v>
      </c>
      <c r="B659" s="1039" t="s">
        <v>1043</v>
      </c>
      <c r="C659" s="1039"/>
      <c r="D659" s="1041">
        <v>53000</v>
      </c>
      <c r="E659" s="1042">
        <f>D659</f>
        <v>53000</v>
      </c>
      <c r="F659" s="1041"/>
      <c r="G659" s="1041"/>
      <c r="H659" s="1041"/>
      <c r="I659" s="491"/>
      <c r="J659" s="491">
        <f>E659</f>
        <v>53000</v>
      </c>
      <c r="K659" s="491"/>
      <c r="L659" s="491"/>
      <c r="M659" s="1043"/>
      <c r="N659" s="513"/>
      <c r="O659" s="1043"/>
    </row>
    <row r="660" spans="1:15" s="1044" customFormat="1" ht="21">
      <c r="A660" s="1045" t="s">
        <v>1063</v>
      </c>
      <c r="B660" s="1039"/>
      <c r="C660" s="1039"/>
      <c r="D660" s="1041">
        <v>697550</v>
      </c>
      <c r="E660" s="1042">
        <f>D660</f>
        <v>697550</v>
      </c>
      <c r="F660" s="1041"/>
      <c r="G660" s="1041"/>
      <c r="H660" s="1041"/>
      <c r="I660" s="491"/>
      <c r="J660" s="491">
        <f>E660</f>
        <v>697550</v>
      </c>
      <c r="K660" s="491"/>
      <c r="L660" s="491"/>
      <c r="M660" s="1043" t="s">
        <v>338</v>
      </c>
      <c r="N660" s="513"/>
      <c r="O660" s="1043"/>
    </row>
    <row r="661" spans="1:15" s="1044" customFormat="1" ht="21">
      <c r="A661" s="1039" t="s">
        <v>1064</v>
      </c>
      <c r="B661" s="1039" t="s">
        <v>1049</v>
      </c>
      <c r="C661" s="1039"/>
      <c r="D661" s="1041"/>
      <c r="E661" s="1042"/>
      <c r="F661" s="1041"/>
      <c r="G661" s="1041"/>
      <c r="H661" s="1041"/>
      <c r="I661" s="491"/>
      <c r="J661" s="491"/>
      <c r="K661" s="491"/>
      <c r="L661" s="491"/>
      <c r="M661" s="1043"/>
      <c r="N661" s="513"/>
      <c r="O661" s="1043"/>
    </row>
    <row r="662" spans="1:15" s="1044" customFormat="1" ht="21">
      <c r="A662" s="1045" t="s">
        <v>1065</v>
      </c>
      <c r="B662" s="1039"/>
      <c r="C662" s="1039"/>
      <c r="D662" s="1041"/>
      <c r="E662" s="1042"/>
      <c r="F662" s="1041"/>
      <c r="G662" s="1041"/>
      <c r="H662" s="1041"/>
      <c r="I662" s="491"/>
      <c r="J662" s="491"/>
      <c r="K662" s="491"/>
      <c r="L662" s="491"/>
      <c r="M662" s="1043"/>
      <c r="N662" s="513"/>
      <c r="O662" s="1043"/>
    </row>
    <row r="663" spans="1:15" s="1044" customFormat="1" ht="21">
      <c r="A663" s="1039" t="s">
        <v>1066</v>
      </c>
      <c r="B663" s="1039"/>
      <c r="C663" s="1039"/>
      <c r="D663" s="1041"/>
      <c r="E663" s="1042"/>
      <c r="F663" s="1041"/>
      <c r="G663" s="1041"/>
      <c r="H663" s="1041"/>
      <c r="I663" s="491"/>
      <c r="J663" s="491"/>
      <c r="K663" s="491"/>
      <c r="L663" s="491"/>
      <c r="M663" s="1043" t="s">
        <v>1044</v>
      </c>
      <c r="N663" s="513"/>
      <c r="O663" s="1043"/>
    </row>
    <row r="664" spans="1:15" s="1044" customFormat="1" ht="21">
      <c r="A664" s="1045" t="s">
        <v>1067</v>
      </c>
      <c r="B664" s="1039" t="s">
        <v>1049</v>
      </c>
      <c r="C664" s="1039"/>
      <c r="D664" s="1041">
        <f>+E664+F664+G664+H664</f>
        <v>2800000</v>
      </c>
      <c r="E664" s="1042">
        <v>2800000</v>
      </c>
      <c r="F664" s="1041"/>
      <c r="G664" s="1041"/>
      <c r="H664" s="1041"/>
      <c r="I664" s="491"/>
      <c r="J664" s="491"/>
      <c r="K664" s="491"/>
      <c r="L664" s="491">
        <f>E664</f>
        <v>2800000</v>
      </c>
      <c r="M664" s="1043"/>
      <c r="N664" s="513"/>
      <c r="O664" s="1043"/>
    </row>
    <row r="665" spans="1:15" s="1044" customFormat="1" ht="21">
      <c r="A665" s="1045" t="s">
        <v>1068</v>
      </c>
      <c r="B665" s="1039"/>
      <c r="C665" s="1039"/>
      <c r="D665" s="1041">
        <f>+E665+F665+G665+H665</f>
        <v>2486600</v>
      </c>
      <c r="E665" s="1042">
        <v>2486600</v>
      </c>
      <c r="F665" s="1041"/>
      <c r="G665" s="1041"/>
      <c r="H665" s="1041"/>
      <c r="I665" s="491"/>
      <c r="J665" s="491"/>
      <c r="K665" s="491"/>
      <c r="L665" s="491">
        <f>E665</f>
        <v>2486600</v>
      </c>
      <c r="M665" s="1043" t="s">
        <v>21</v>
      </c>
      <c r="N665" s="513"/>
      <c r="O665" s="1043"/>
    </row>
    <row r="666" spans="1:15" s="1044" customFormat="1" ht="42">
      <c r="A666" s="1045" t="s">
        <v>1069</v>
      </c>
      <c r="B666" s="1039"/>
      <c r="C666" s="1039"/>
      <c r="D666" s="1041">
        <v>550000</v>
      </c>
      <c r="E666" s="1042">
        <f>D666</f>
        <v>550000</v>
      </c>
      <c r="F666" s="1041"/>
      <c r="G666" s="1041"/>
      <c r="H666" s="1041"/>
      <c r="I666" s="491"/>
      <c r="J666" s="491">
        <f>E666</f>
        <v>550000</v>
      </c>
      <c r="K666" s="491"/>
      <c r="L666" s="491"/>
      <c r="M666" s="1043" t="s">
        <v>21</v>
      </c>
      <c r="N666" s="513"/>
      <c r="O666" s="1043"/>
    </row>
    <row r="667" spans="1:15" s="1044" customFormat="1" ht="42">
      <c r="A667" s="1045" t="s">
        <v>1070</v>
      </c>
      <c r="B667" s="1039"/>
      <c r="C667" s="1039"/>
      <c r="D667" s="1041"/>
      <c r="E667" s="1042"/>
      <c r="F667" s="1041"/>
      <c r="G667" s="1041"/>
      <c r="H667" s="1041"/>
      <c r="I667" s="491"/>
      <c r="J667" s="491"/>
      <c r="K667" s="491"/>
      <c r="L667" s="491"/>
      <c r="M667" s="1043"/>
      <c r="N667" s="513"/>
      <c r="O667" s="1043"/>
    </row>
    <row r="668" spans="1:15" s="1044" customFormat="1" ht="42">
      <c r="A668" s="1045" t="s">
        <v>1071</v>
      </c>
      <c r="B668" s="1039" t="s">
        <v>1072</v>
      </c>
      <c r="C668" s="1039"/>
      <c r="D668" s="1041">
        <v>352000</v>
      </c>
      <c r="E668" s="1042">
        <f>D668</f>
        <v>352000</v>
      </c>
      <c r="F668" s="1041"/>
      <c r="G668" s="1041"/>
      <c r="H668" s="1041"/>
      <c r="I668" s="491"/>
      <c r="J668" s="491">
        <f>E668</f>
        <v>352000</v>
      </c>
      <c r="K668" s="491"/>
      <c r="L668" s="491"/>
      <c r="M668" s="1043" t="s">
        <v>21</v>
      </c>
      <c r="N668" s="513"/>
      <c r="O668" s="1043"/>
    </row>
    <row r="669" spans="1:15" s="1044" customFormat="1" ht="42">
      <c r="A669" s="1045" t="s">
        <v>1073</v>
      </c>
      <c r="B669" s="1039" t="s">
        <v>1058</v>
      </c>
      <c r="C669" s="1039"/>
      <c r="D669" s="1041">
        <f>+H669</f>
        <v>725500</v>
      </c>
      <c r="E669" s="1042"/>
      <c r="F669" s="1041"/>
      <c r="G669" s="1041"/>
      <c r="H669" s="1041">
        <f>967600-242100</f>
        <v>725500</v>
      </c>
      <c r="I669" s="491"/>
      <c r="J669" s="491">
        <f>H669</f>
        <v>725500</v>
      </c>
      <c r="K669" s="491"/>
      <c r="L669" s="491"/>
      <c r="M669" s="1043" t="s">
        <v>54</v>
      </c>
      <c r="N669" s="513"/>
      <c r="O669" s="1043"/>
    </row>
    <row r="670" spans="1:15" s="1044" customFormat="1" ht="21">
      <c r="A670" s="1045" t="s">
        <v>1074</v>
      </c>
      <c r="B670" s="1039"/>
      <c r="C670" s="1039"/>
      <c r="D670" s="1041">
        <v>2638710</v>
      </c>
      <c r="E670" s="1042">
        <f>D670</f>
        <v>2638710</v>
      </c>
      <c r="F670" s="1041"/>
      <c r="G670" s="1041"/>
      <c r="H670" s="1041"/>
      <c r="I670" s="491"/>
      <c r="J670" s="491">
        <f>E670</f>
        <v>2638710</v>
      </c>
      <c r="K670" s="491"/>
      <c r="L670" s="491"/>
      <c r="M670" s="1043"/>
      <c r="N670" s="513"/>
      <c r="O670" s="1043"/>
    </row>
    <row r="671" spans="1:15" s="1044" customFormat="1" ht="21">
      <c r="A671" s="1045" t="s">
        <v>1075</v>
      </c>
      <c r="B671" s="1039" t="s">
        <v>1076</v>
      </c>
      <c r="C671" s="1039"/>
      <c r="D671" s="1041"/>
      <c r="E671" s="1042"/>
      <c r="F671" s="1041"/>
      <c r="G671" s="1041"/>
      <c r="H671" s="1041"/>
      <c r="I671" s="491"/>
      <c r="J671" s="491"/>
      <c r="K671" s="491"/>
      <c r="L671" s="491"/>
      <c r="M671" s="1043"/>
      <c r="N671" s="513"/>
      <c r="O671" s="1043"/>
    </row>
    <row r="672" spans="1:15" s="1044" customFormat="1" ht="21">
      <c r="A672" s="1045" t="s">
        <v>1077</v>
      </c>
      <c r="B672" s="1039" t="s">
        <v>1078</v>
      </c>
      <c r="C672" s="1039"/>
      <c r="D672" s="1041"/>
      <c r="E672" s="1042"/>
      <c r="F672" s="1041"/>
      <c r="G672" s="1041"/>
      <c r="H672" s="1041"/>
      <c r="I672" s="491"/>
      <c r="J672" s="491"/>
      <c r="K672" s="491"/>
      <c r="L672" s="491"/>
      <c r="M672" s="1043"/>
      <c r="N672" s="513"/>
      <c r="O672" s="1043"/>
    </row>
    <row r="673" spans="1:15" s="1044" customFormat="1" ht="21">
      <c r="A673" s="1045" t="s">
        <v>1079</v>
      </c>
      <c r="B673" s="1039" t="s">
        <v>1078</v>
      </c>
      <c r="C673" s="1039"/>
      <c r="D673" s="1041"/>
      <c r="E673" s="1042"/>
      <c r="F673" s="1041"/>
      <c r="G673" s="1041"/>
      <c r="H673" s="1041"/>
      <c r="I673" s="491"/>
      <c r="J673" s="491"/>
      <c r="K673" s="491"/>
      <c r="L673" s="491"/>
      <c r="M673" s="1043"/>
      <c r="N673" s="513"/>
      <c r="O673" s="1043"/>
    </row>
    <row r="674" spans="1:15" s="1044" customFormat="1" ht="42">
      <c r="A674" s="1045" t="s">
        <v>1080</v>
      </c>
      <c r="B674" s="1039" t="s">
        <v>1081</v>
      </c>
      <c r="C674" s="1039"/>
      <c r="D674" s="1041"/>
      <c r="E674" s="1042"/>
      <c r="F674" s="1041"/>
      <c r="G674" s="1041"/>
      <c r="H674" s="1041"/>
      <c r="I674" s="491"/>
      <c r="J674" s="491"/>
      <c r="K674" s="491"/>
      <c r="L674" s="491"/>
      <c r="M674" s="1043"/>
      <c r="N674" s="513"/>
      <c r="O674" s="1043"/>
    </row>
    <row r="675" spans="1:15" s="1044" customFormat="1" ht="42">
      <c r="A675" s="1045" t="s">
        <v>1082</v>
      </c>
      <c r="B675" s="1039" t="s">
        <v>1081</v>
      </c>
      <c r="C675" s="1039"/>
      <c r="D675" s="1041"/>
      <c r="E675" s="1042"/>
      <c r="F675" s="1041"/>
      <c r="G675" s="1041"/>
      <c r="H675" s="1041"/>
      <c r="I675" s="491"/>
      <c r="J675" s="491"/>
      <c r="K675" s="491"/>
      <c r="L675" s="491"/>
      <c r="M675" s="1043"/>
      <c r="N675" s="513"/>
      <c r="O675" s="1043"/>
    </row>
    <row r="676" spans="1:15" s="1044" customFormat="1" ht="21">
      <c r="A676" s="1045" t="s">
        <v>1083</v>
      </c>
      <c r="B676" s="1039"/>
      <c r="C676" s="1039"/>
      <c r="D676" s="1041"/>
      <c r="E676" s="1042"/>
      <c r="F676" s="1041"/>
      <c r="G676" s="1041"/>
      <c r="H676" s="1041"/>
      <c r="I676" s="491"/>
      <c r="J676" s="491"/>
      <c r="K676" s="491"/>
      <c r="L676" s="491"/>
      <c r="M676" s="1043"/>
      <c r="N676" s="513"/>
      <c r="O676" s="1043"/>
    </row>
    <row r="677" spans="1:15" s="1044" customFormat="1" ht="21">
      <c r="A677" s="1045" t="s">
        <v>1084</v>
      </c>
      <c r="B677" s="1039" t="s">
        <v>1085</v>
      </c>
      <c r="C677" s="1039"/>
      <c r="D677" s="1041">
        <v>515794</v>
      </c>
      <c r="E677" s="1042">
        <f>D677</f>
        <v>515794</v>
      </c>
      <c r="F677" s="1041"/>
      <c r="G677" s="1041"/>
      <c r="H677" s="1041"/>
      <c r="I677" s="491"/>
      <c r="J677" s="491">
        <f>E677</f>
        <v>515794</v>
      </c>
      <c r="K677" s="491"/>
      <c r="L677" s="491"/>
      <c r="M677" s="1043" t="s">
        <v>1044</v>
      </c>
      <c r="N677" s="513"/>
      <c r="O677" s="1043"/>
    </row>
    <row r="678" spans="1:15" s="1044" customFormat="1" ht="21">
      <c r="A678" s="1039" t="s">
        <v>1086</v>
      </c>
      <c r="B678" s="1039" t="s">
        <v>1054</v>
      </c>
      <c r="C678" s="1039"/>
      <c r="D678" s="1041">
        <f>+H678</f>
        <v>870500</v>
      </c>
      <c r="E678" s="1042"/>
      <c r="F678" s="1041"/>
      <c r="G678" s="1041"/>
      <c r="H678" s="1041">
        <f>1112600-242100</f>
        <v>870500</v>
      </c>
      <c r="I678" s="491"/>
      <c r="J678" s="491">
        <f>H678</f>
        <v>870500</v>
      </c>
      <c r="K678" s="491"/>
      <c r="L678" s="491"/>
      <c r="M678" s="1043" t="s">
        <v>1044</v>
      </c>
      <c r="N678" s="513"/>
      <c r="O678" s="1043"/>
    </row>
    <row r="679" spans="1:15" s="1044" customFormat="1" ht="42">
      <c r="A679" s="1045" t="s">
        <v>1087</v>
      </c>
      <c r="B679" s="1039" t="s">
        <v>1088</v>
      </c>
      <c r="C679" s="1039"/>
      <c r="D679" s="1041">
        <v>495000</v>
      </c>
      <c r="E679" s="1042">
        <f>D679</f>
        <v>495000</v>
      </c>
      <c r="F679" s="1041"/>
      <c r="G679" s="1041"/>
      <c r="H679" s="1041"/>
      <c r="I679" s="491"/>
      <c r="J679" s="491">
        <f>E679</f>
        <v>495000</v>
      </c>
      <c r="K679" s="491"/>
      <c r="L679" s="491"/>
      <c r="M679" s="1043" t="s">
        <v>1044</v>
      </c>
      <c r="N679" s="513"/>
      <c r="O679" s="1043"/>
    </row>
    <row r="680" spans="1:15" s="1044" customFormat="1" ht="21">
      <c r="A680" s="1048" t="s">
        <v>1089</v>
      </c>
      <c r="B680" s="1048" t="s">
        <v>1090</v>
      </c>
      <c r="C680" s="1048"/>
      <c r="D680" s="1049">
        <v>1800000</v>
      </c>
      <c r="E680" s="1050">
        <f>D680</f>
        <v>1800000</v>
      </c>
      <c r="F680" s="1049"/>
      <c r="G680" s="1049"/>
      <c r="H680" s="1049"/>
      <c r="I680" s="1051"/>
      <c r="J680" s="1051"/>
      <c r="K680" s="1051">
        <f>E680</f>
        <v>1800000</v>
      </c>
      <c r="L680" s="1051"/>
      <c r="M680" s="1052" t="s">
        <v>21</v>
      </c>
      <c r="N680" s="1053"/>
      <c r="O680" s="1052"/>
    </row>
    <row r="681" spans="1:16" s="750" customFormat="1" ht="42">
      <c r="A681" s="1054" t="s">
        <v>36</v>
      </c>
      <c r="B681" s="1055"/>
      <c r="C681" s="1055"/>
      <c r="D681" s="1056">
        <f>E681+H681</f>
        <v>37799500</v>
      </c>
      <c r="E681" s="1057">
        <v>36345800</v>
      </c>
      <c r="F681" s="1055"/>
      <c r="G681" s="1055"/>
      <c r="H681" s="1057">
        <v>1453700</v>
      </c>
      <c r="I681" s="1056">
        <f>J681</f>
        <v>37799500</v>
      </c>
      <c r="J681" s="1056">
        <f>D681</f>
        <v>37799500</v>
      </c>
      <c r="K681" s="1055"/>
      <c r="L681" s="1058"/>
      <c r="M681" s="1059" t="s">
        <v>338</v>
      </c>
      <c r="N681" s="1060" t="s">
        <v>1091</v>
      </c>
      <c r="O681" s="1061" t="s">
        <v>14</v>
      </c>
      <c r="P681" s="749"/>
    </row>
    <row r="682" spans="1:16" s="356" customFormat="1" ht="37.5">
      <c r="A682" s="1267" t="s">
        <v>1092</v>
      </c>
      <c r="B682" s="1268"/>
      <c r="C682" s="1269"/>
      <c r="D682" s="942">
        <f>SUM(E682:H682)</f>
        <v>494621900</v>
      </c>
      <c r="E682" s="1062">
        <v>485383800</v>
      </c>
      <c r="F682" s="1062"/>
      <c r="G682" s="1062"/>
      <c r="H682" s="1062">
        <v>9238100</v>
      </c>
      <c r="I682" s="1062">
        <f>SUM(J682:L682)</f>
        <v>494621900</v>
      </c>
      <c r="J682" s="1062">
        <v>150128900</v>
      </c>
      <c r="K682" s="1062">
        <v>179140500</v>
      </c>
      <c r="L682" s="1062">
        <v>165352500</v>
      </c>
      <c r="M682" s="1221"/>
      <c r="N682" s="1222" t="s">
        <v>1093</v>
      </c>
      <c r="O682" s="1063" t="s">
        <v>1094</v>
      </c>
      <c r="P682" s="1223"/>
    </row>
    <row r="683" spans="1:16" s="347" customFormat="1" ht="63">
      <c r="A683" s="1064" t="s">
        <v>1095</v>
      </c>
      <c r="B683" s="1064" t="s">
        <v>1096</v>
      </c>
      <c r="C683" s="1064" t="s">
        <v>1097</v>
      </c>
      <c r="D683" s="1065">
        <f aca="true" t="shared" si="51" ref="D683:D696">SUM(E683:H683)</f>
        <v>17935000</v>
      </c>
      <c r="E683" s="1066">
        <v>17935000</v>
      </c>
      <c r="F683" s="440"/>
      <c r="G683" s="440"/>
      <c r="H683" s="440"/>
      <c r="I683" s="1065">
        <f aca="true" t="shared" si="52" ref="I683:I696">SUM(J683:L683)</f>
        <v>17935000</v>
      </c>
      <c r="J683" s="1224"/>
      <c r="K683" s="1066">
        <v>17935000</v>
      </c>
      <c r="L683" s="1224"/>
      <c r="M683" s="1225" t="s">
        <v>119</v>
      </c>
      <c r="N683" s="1226"/>
      <c r="O683" s="1227"/>
      <c r="P683" s="1228"/>
    </row>
    <row r="684" spans="1:16" s="347" customFormat="1" ht="63">
      <c r="A684" s="1064" t="s">
        <v>1098</v>
      </c>
      <c r="B684" s="1064" t="s">
        <v>1099</v>
      </c>
      <c r="C684" s="1064" t="s">
        <v>1100</v>
      </c>
      <c r="D684" s="1065">
        <f t="shared" si="51"/>
        <v>1058000</v>
      </c>
      <c r="E684" s="1066">
        <v>1058000</v>
      </c>
      <c r="F684" s="440"/>
      <c r="G684" s="440"/>
      <c r="H684" s="440"/>
      <c r="I684" s="1065">
        <f t="shared" si="52"/>
        <v>1058000</v>
      </c>
      <c r="J684" s="1066">
        <v>1058000</v>
      </c>
      <c r="K684" s="1066"/>
      <c r="L684" s="1067"/>
      <c r="M684" s="1068" t="s">
        <v>55</v>
      </c>
      <c r="N684" s="1226"/>
      <c r="O684" s="1227"/>
      <c r="P684" s="1228"/>
    </row>
    <row r="685" spans="1:16" s="347" customFormat="1" ht="42">
      <c r="A685" s="1064" t="s">
        <v>1101</v>
      </c>
      <c r="B685" s="1064" t="s">
        <v>1099</v>
      </c>
      <c r="C685" s="1064" t="s">
        <v>1102</v>
      </c>
      <c r="D685" s="1065">
        <f t="shared" si="51"/>
        <v>1946500</v>
      </c>
      <c r="E685" s="1069">
        <v>1946500</v>
      </c>
      <c r="F685" s="440"/>
      <c r="G685" s="440"/>
      <c r="H685" s="440"/>
      <c r="I685" s="1065">
        <f t="shared" si="52"/>
        <v>1946500</v>
      </c>
      <c r="J685" s="1069">
        <v>1946500</v>
      </c>
      <c r="K685" s="1069"/>
      <c r="L685" s="1070"/>
      <c r="M685" s="1071" t="s">
        <v>54</v>
      </c>
      <c r="N685" s="1226"/>
      <c r="O685" s="1227"/>
      <c r="P685" s="1228"/>
    </row>
    <row r="686" spans="1:16" s="347" customFormat="1" ht="42">
      <c r="A686" s="1064" t="s">
        <v>1103</v>
      </c>
      <c r="B686" s="1064" t="s">
        <v>1099</v>
      </c>
      <c r="C686" s="1064" t="s">
        <v>1102</v>
      </c>
      <c r="D686" s="1065">
        <f t="shared" si="51"/>
        <v>1095000</v>
      </c>
      <c r="E686" s="1066">
        <v>1095000</v>
      </c>
      <c r="F686" s="440"/>
      <c r="G686" s="440"/>
      <c r="H686" s="440"/>
      <c r="I686" s="1065">
        <f t="shared" si="52"/>
        <v>1095000</v>
      </c>
      <c r="J686" s="1066">
        <v>1095000</v>
      </c>
      <c r="K686" s="1072"/>
      <c r="L686" s="1072"/>
      <c r="M686" s="1067">
        <v>4</v>
      </c>
      <c r="N686" s="1226"/>
      <c r="O686" s="1227"/>
      <c r="P686" s="1228"/>
    </row>
    <row r="687" spans="1:16" s="347" customFormat="1" ht="42">
      <c r="A687" s="1064" t="s">
        <v>1104</v>
      </c>
      <c r="B687" s="1064" t="s">
        <v>1099</v>
      </c>
      <c r="C687" s="1064" t="s">
        <v>1102</v>
      </c>
      <c r="D687" s="1065">
        <f t="shared" si="51"/>
        <v>999000</v>
      </c>
      <c r="E687" s="1066">
        <v>999000</v>
      </c>
      <c r="F687" s="440"/>
      <c r="G687" s="440"/>
      <c r="H687" s="440"/>
      <c r="I687" s="1065">
        <f t="shared" si="52"/>
        <v>999000</v>
      </c>
      <c r="J687" s="1066">
        <v>999000</v>
      </c>
      <c r="K687" s="1072"/>
      <c r="L687" s="1072"/>
      <c r="M687" s="1067">
        <v>4</v>
      </c>
      <c r="N687" s="1226"/>
      <c r="O687" s="1227"/>
      <c r="P687" s="1228"/>
    </row>
    <row r="688" spans="1:16" s="347" customFormat="1" ht="42">
      <c r="A688" s="401" t="s">
        <v>1105</v>
      </c>
      <c r="B688" s="1064" t="s">
        <v>1106</v>
      </c>
      <c r="C688" s="1064" t="s">
        <v>1107</v>
      </c>
      <c r="D688" s="1065">
        <f t="shared" si="51"/>
        <v>4916500</v>
      </c>
      <c r="E688" s="1066">
        <v>4916500</v>
      </c>
      <c r="F688" s="440"/>
      <c r="G688" s="440"/>
      <c r="H688" s="440"/>
      <c r="I688" s="1065">
        <f t="shared" si="52"/>
        <v>4916500</v>
      </c>
      <c r="J688" s="1066"/>
      <c r="K688" s="1066">
        <v>4916500</v>
      </c>
      <c r="L688" s="401"/>
      <c r="M688" s="1071" t="s">
        <v>145</v>
      </c>
      <c r="N688" s="1226"/>
      <c r="O688" s="1227"/>
      <c r="P688" s="1228"/>
    </row>
    <row r="689" spans="1:16" s="347" customFormat="1" ht="42">
      <c r="A689" s="401" t="s">
        <v>1108</v>
      </c>
      <c r="B689" s="1064" t="s">
        <v>1106</v>
      </c>
      <c r="C689" s="1064" t="s">
        <v>1107</v>
      </c>
      <c r="D689" s="1065">
        <f t="shared" si="51"/>
        <v>123600</v>
      </c>
      <c r="E689" s="1066">
        <v>123600</v>
      </c>
      <c r="F689" s="440"/>
      <c r="G689" s="440"/>
      <c r="H689" s="440"/>
      <c r="I689" s="1065">
        <f t="shared" si="52"/>
        <v>123600</v>
      </c>
      <c r="J689" s="1073"/>
      <c r="K689" s="1066">
        <v>123600</v>
      </c>
      <c r="L689" s="401"/>
      <c r="M689" s="1071" t="s">
        <v>145</v>
      </c>
      <c r="N689" s="1226"/>
      <c r="O689" s="1227"/>
      <c r="P689" s="1228"/>
    </row>
    <row r="690" spans="1:16" s="456" customFormat="1" ht="63">
      <c r="A690" s="1074" t="s">
        <v>1109</v>
      </c>
      <c r="B690" s="1064" t="s">
        <v>1110</v>
      </c>
      <c r="C690" s="1064" t="s">
        <v>1111</v>
      </c>
      <c r="D690" s="1065">
        <f t="shared" si="51"/>
        <v>2700000</v>
      </c>
      <c r="E690" s="1066">
        <v>2700000</v>
      </c>
      <c r="F690" s="1066"/>
      <c r="G690" s="1066"/>
      <c r="H690" s="1066"/>
      <c r="I690" s="1065">
        <f t="shared" si="52"/>
        <v>2700000</v>
      </c>
      <c r="J690" s="1066">
        <v>2700000</v>
      </c>
      <c r="K690" s="1066"/>
      <c r="L690" s="1067"/>
      <c r="M690" s="1068" t="s">
        <v>55</v>
      </c>
      <c r="N690" s="1075"/>
      <c r="O690" s="775"/>
      <c r="P690" s="1076"/>
    </row>
    <row r="691" spans="1:16" s="490" customFormat="1" ht="42">
      <c r="A691" s="1077" t="s">
        <v>1112</v>
      </c>
      <c r="B691" s="1064" t="s">
        <v>1113</v>
      </c>
      <c r="C691" s="1064" t="s">
        <v>1114</v>
      </c>
      <c r="D691" s="1065">
        <f t="shared" si="51"/>
        <v>470000</v>
      </c>
      <c r="E691" s="1066">
        <v>470000</v>
      </c>
      <c r="F691" s="1069"/>
      <c r="G691" s="1069"/>
      <c r="H691" s="1069"/>
      <c r="I691" s="1065">
        <f t="shared" si="52"/>
        <v>470000</v>
      </c>
      <c r="J691" s="1066">
        <v>470000</v>
      </c>
      <c r="K691" s="1069"/>
      <c r="L691" s="1070"/>
      <c r="M691" s="1071" t="s">
        <v>42</v>
      </c>
      <c r="N691" s="1075"/>
      <c r="O691" s="775"/>
      <c r="P691" s="1070"/>
    </row>
    <row r="692" spans="1:16" s="490" customFormat="1" ht="84">
      <c r="A692" s="1077" t="s">
        <v>1115</v>
      </c>
      <c r="B692" s="1064" t="s">
        <v>1116</v>
      </c>
      <c r="C692" s="1064" t="s">
        <v>1114</v>
      </c>
      <c r="D692" s="1065">
        <f t="shared" si="51"/>
        <v>6196600</v>
      </c>
      <c r="E692" s="1066">
        <v>6196600</v>
      </c>
      <c r="F692" s="1069"/>
      <c r="G692" s="1069"/>
      <c r="H692" s="1069"/>
      <c r="I692" s="1065">
        <f t="shared" si="52"/>
        <v>6196600</v>
      </c>
      <c r="J692" s="1069"/>
      <c r="K692" s="1066">
        <v>6196600</v>
      </c>
      <c r="L692" s="1070"/>
      <c r="M692" s="1071" t="s">
        <v>328</v>
      </c>
      <c r="N692" s="1075"/>
      <c r="O692" s="775"/>
      <c r="P692" s="1070"/>
    </row>
    <row r="693" spans="1:16" s="490" customFormat="1" ht="42">
      <c r="A693" s="1064" t="s">
        <v>1117</v>
      </c>
      <c r="B693" s="1064" t="s">
        <v>1118</v>
      </c>
      <c r="C693" s="1064" t="s">
        <v>1114</v>
      </c>
      <c r="D693" s="1065">
        <f t="shared" si="51"/>
        <v>36600000</v>
      </c>
      <c r="E693" s="1066">
        <f>183*200000</f>
        <v>36600000</v>
      </c>
      <c r="F693" s="1069"/>
      <c r="G693" s="1069"/>
      <c r="H693" s="1069"/>
      <c r="I693" s="1065">
        <f t="shared" si="52"/>
        <v>36600000</v>
      </c>
      <c r="J693" s="1069"/>
      <c r="K693" s="1066">
        <f>183*200000</f>
        <v>36600000</v>
      </c>
      <c r="L693" s="1070"/>
      <c r="M693" s="1071" t="s">
        <v>54</v>
      </c>
      <c r="N693" s="1075"/>
      <c r="O693" s="775"/>
      <c r="P693" s="1070"/>
    </row>
    <row r="694" spans="1:16" s="490" customFormat="1" ht="63">
      <c r="A694" s="401" t="s">
        <v>1119</v>
      </c>
      <c r="B694" s="1064" t="s">
        <v>1120</v>
      </c>
      <c r="C694" s="1064" t="s">
        <v>1121</v>
      </c>
      <c r="D694" s="1065">
        <f t="shared" si="51"/>
        <v>250000</v>
      </c>
      <c r="E694" s="1066">
        <v>250000</v>
      </c>
      <c r="F694" s="1069"/>
      <c r="G694" s="1069"/>
      <c r="H694" s="1069"/>
      <c r="I694" s="1065">
        <f t="shared" si="52"/>
        <v>250000</v>
      </c>
      <c r="J694" s="1066">
        <v>250000</v>
      </c>
      <c r="K694" s="1069"/>
      <c r="L694" s="1070"/>
      <c r="M694" s="1071" t="s">
        <v>57</v>
      </c>
      <c r="N694" s="1075"/>
      <c r="O694" s="775"/>
      <c r="P694" s="1070"/>
    </row>
    <row r="695" spans="1:16" s="490" customFormat="1" ht="84">
      <c r="A695" s="401" t="s">
        <v>1122</v>
      </c>
      <c r="B695" s="1064" t="s">
        <v>1123</v>
      </c>
      <c r="C695" s="1064" t="s">
        <v>1124</v>
      </c>
      <c r="D695" s="1065">
        <f t="shared" si="51"/>
        <v>650000</v>
      </c>
      <c r="E695" s="1066">
        <v>650000</v>
      </c>
      <c r="F695" s="1069"/>
      <c r="G695" s="1069"/>
      <c r="H695" s="1069"/>
      <c r="I695" s="1065">
        <f t="shared" si="52"/>
        <v>650000</v>
      </c>
      <c r="J695" s="1069"/>
      <c r="K695" s="1066">
        <v>650000</v>
      </c>
      <c r="L695" s="1070"/>
      <c r="M695" s="1071" t="s">
        <v>54</v>
      </c>
      <c r="N695" s="1075"/>
      <c r="O695" s="775"/>
      <c r="P695" s="1070"/>
    </row>
    <row r="696" spans="1:16" s="456" customFormat="1" ht="105">
      <c r="A696" s="401" t="s">
        <v>1125</v>
      </c>
      <c r="B696" s="1064" t="s">
        <v>1126</v>
      </c>
      <c r="C696" s="1064" t="s">
        <v>1127</v>
      </c>
      <c r="D696" s="1065">
        <f t="shared" si="51"/>
        <v>40300000</v>
      </c>
      <c r="E696" s="1066">
        <v>40300000</v>
      </c>
      <c r="F696" s="1066"/>
      <c r="G696" s="1066"/>
      <c r="H696" s="1066"/>
      <c r="I696" s="1065">
        <f t="shared" si="52"/>
        <v>40300000</v>
      </c>
      <c r="J696" s="1066"/>
      <c r="K696" s="1066"/>
      <c r="L696" s="1066">
        <v>40300000</v>
      </c>
      <c r="M696" s="1071" t="s">
        <v>55</v>
      </c>
      <c r="N696" s="1075"/>
      <c r="O696" s="775"/>
      <c r="P696" s="1076"/>
    </row>
    <row r="697" spans="1:16" s="456" customFormat="1" ht="21">
      <c r="A697" s="401" t="s">
        <v>1128</v>
      </c>
      <c r="B697" s="1064"/>
      <c r="C697" s="1064"/>
      <c r="D697" s="1065">
        <f>SUM(D698:D701)</f>
        <v>38083800</v>
      </c>
      <c r="E697" s="1065">
        <f aca="true" t="shared" si="53" ref="E697:K697">SUM(E698:E701)</f>
        <v>38083800</v>
      </c>
      <c r="F697" s="1065"/>
      <c r="G697" s="1065"/>
      <c r="H697" s="1065"/>
      <c r="I697" s="1065">
        <f t="shared" si="53"/>
        <v>38083800</v>
      </c>
      <c r="J697" s="1065">
        <f t="shared" si="53"/>
        <v>35083800</v>
      </c>
      <c r="K697" s="1065">
        <f t="shared" si="53"/>
        <v>3000000</v>
      </c>
      <c r="L697" s="1065"/>
      <c r="M697" s="1071"/>
      <c r="N697" s="1075"/>
      <c r="O697" s="775"/>
      <c r="P697" s="1076"/>
    </row>
    <row r="698" spans="1:16" s="456" customFormat="1" ht="63">
      <c r="A698" s="401" t="s">
        <v>1129</v>
      </c>
      <c r="B698" s="1064" t="s">
        <v>1130</v>
      </c>
      <c r="C698" s="1064" t="s">
        <v>1131</v>
      </c>
      <c r="D698" s="1065">
        <f>SUM(E698:H698)</f>
        <v>472200</v>
      </c>
      <c r="E698" s="1066">
        <v>472200</v>
      </c>
      <c r="F698" s="1066"/>
      <c r="G698" s="1066"/>
      <c r="H698" s="1066"/>
      <c r="I698" s="1065">
        <f>SUM(J698:L698)</f>
        <v>472200</v>
      </c>
      <c r="J698" s="1066">
        <v>472200</v>
      </c>
      <c r="K698" s="1066"/>
      <c r="L698" s="1066"/>
      <c r="M698" s="1071" t="s">
        <v>55</v>
      </c>
      <c r="N698" s="1075"/>
      <c r="O698" s="775"/>
      <c r="P698" s="1076"/>
    </row>
    <row r="699" spans="1:16" s="456" customFormat="1" ht="63">
      <c r="A699" s="401" t="s">
        <v>1132</v>
      </c>
      <c r="B699" s="1064" t="s">
        <v>1133</v>
      </c>
      <c r="C699" s="1064" t="s">
        <v>1134</v>
      </c>
      <c r="D699" s="1065">
        <f>SUM(E699:H699)</f>
        <v>15111600</v>
      </c>
      <c r="E699" s="1066">
        <v>15111600</v>
      </c>
      <c r="F699" s="1066"/>
      <c r="G699" s="1066"/>
      <c r="H699" s="1066"/>
      <c r="I699" s="1065">
        <f>SUM(J699:L699)</f>
        <v>15111600</v>
      </c>
      <c r="J699" s="1066">
        <v>12111600</v>
      </c>
      <c r="K699" s="1066">
        <v>3000000</v>
      </c>
      <c r="L699" s="1066"/>
      <c r="M699" s="1071" t="s">
        <v>42</v>
      </c>
      <c r="N699" s="1075"/>
      <c r="O699" s="775"/>
      <c r="P699" s="1076"/>
    </row>
    <row r="700" spans="1:16" s="456" customFormat="1" ht="63">
      <c r="A700" s="401" t="s">
        <v>1135</v>
      </c>
      <c r="B700" s="1064" t="s">
        <v>1133</v>
      </c>
      <c r="C700" s="1064" t="s">
        <v>1134</v>
      </c>
      <c r="D700" s="1065">
        <f>SUM(E700:H700)</f>
        <v>15000000</v>
      </c>
      <c r="E700" s="1066">
        <v>15000000</v>
      </c>
      <c r="F700" s="1066"/>
      <c r="G700" s="1066"/>
      <c r="H700" s="1066"/>
      <c r="I700" s="1065">
        <f>SUM(J700:L700)</f>
        <v>15000000</v>
      </c>
      <c r="J700" s="1066">
        <v>15000000</v>
      </c>
      <c r="K700" s="1066"/>
      <c r="L700" s="1066"/>
      <c r="M700" s="1071" t="s">
        <v>328</v>
      </c>
      <c r="N700" s="1075"/>
      <c r="O700" s="775"/>
      <c r="P700" s="1076"/>
    </row>
    <row r="701" spans="1:16" s="456" customFormat="1" ht="105">
      <c r="A701" s="401" t="s">
        <v>1136</v>
      </c>
      <c r="B701" s="1064" t="s">
        <v>1137</v>
      </c>
      <c r="C701" s="1064" t="s">
        <v>1138</v>
      </c>
      <c r="D701" s="1065">
        <f>SUM(E701:H701)</f>
        <v>7500000</v>
      </c>
      <c r="E701" s="1066">
        <v>7500000</v>
      </c>
      <c r="F701" s="1066"/>
      <c r="G701" s="1066"/>
      <c r="H701" s="1066"/>
      <c r="I701" s="1065">
        <f>SUM(J701:L701)</f>
        <v>7500000</v>
      </c>
      <c r="J701" s="1066">
        <v>7500000</v>
      </c>
      <c r="K701" s="1066"/>
      <c r="L701" s="1066"/>
      <c r="M701" s="1071" t="s">
        <v>119</v>
      </c>
      <c r="N701" s="1075"/>
      <c r="O701" s="775"/>
      <c r="P701" s="1076"/>
    </row>
    <row r="702" spans="1:16" s="456" customFormat="1" ht="21">
      <c r="A702" s="916" t="s">
        <v>1139</v>
      </c>
      <c r="B702" s="1064"/>
      <c r="C702" s="1064"/>
      <c r="D702" s="1065">
        <f>SUM(D703:D705)</f>
        <v>4238000</v>
      </c>
      <c r="E702" s="1065">
        <f aca="true" t="shared" si="54" ref="E702:J702">SUM(E703:E705)</f>
        <v>4238000</v>
      </c>
      <c r="F702" s="1065"/>
      <c r="G702" s="1065"/>
      <c r="H702" s="1065"/>
      <c r="I702" s="1065">
        <f t="shared" si="54"/>
        <v>4238000</v>
      </c>
      <c r="J702" s="1065">
        <f t="shared" si="54"/>
        <v>4238000</v>
      </c>
      <c r="K702" s="1065"/>
      <c r="L702" s="1065"/>
      <c r="M702" s="1071"/>
      <c r="N702" s="1075"/>
      <c r="O702" s="775"/>
      <c r="P702" s="1076"/>
    </row>
    <row r="703" spans="1:16" s="456" customFormat="1" ht="63">
      <c r="A703" s="401" t="s">
        <v>1140</v>
      </c>
      <c r="B703" s="1064" t="s">
        <v>1141</v>
      </c>
      <c r="C703" s="1064" t="s">
        <v>1142</v>
      </c>
      <c r="D703" s="1065">
        <f>SUM(E703:H703)</f>
        <v>1806000</v>
      </c>
      <c r="E703" s="1066">
        <v>1806000</v>
      </c>
      <c r="F703" s="1066"/>
      <c r="G703" s="1066"/>
      <c r="H703" s="1066"/>
      <c r="I703" s="1065">
        <f>SUM(J703:L703)</f>
        <v>1806000</v>
      </c>
      <c r="J703" s="1066">
        <v>1806000</v>
      </c>
      <c r="K703" s="1066"/>
      <c r="L703" s="1066"/>
      <c r="M703" s="1071" t="s">
        <v>55</v>
      </c>
      <c r="N703" s="1075"/>
      <c r="O703" s="775"/>
      <c r="P703" s="1076"/>
    </row>
    <row r="704" spans="1:16" s="456" customFormat="1" ht="42">
      <c r="A704" s="401" t="s">
        <v>1143</v>
      </c>
      <c r="B704" s="1064" t="s">
        <v>1144</v>
      </c>
      <c r="C704" s="1064" t="s">
        <v>1145</v>
      </c>
      <c r="D704" s="1065">
        <f>SUM(E704:H704)</f>
        <v>332000</v>
      </c>
      <c r="E704" s="1066">
        <v>332000</v>
      </c>
      <c r="F704" s="1066"/>
      <c r="G704" s="1066"/>
      <c r="H704" s="1066"/>
      <c r="I704" s="1065">
        <f>SUM(J704:L704)</f>
        <v>332000</v>
      </c>
      <c r="J704" s="1066">
        <v>332000</v>
      </c>
      <c r="K704" s="1066"/>
      <c r="L704" s="1066"/>
      <c r="M704" s="1071" t="s">
        <v>31</v>
      </c>
      <c r="N704" s="1075"/>
      <c r="O704" s="775"/>
      <c r="P704" s="1076"/>
    </row>
    <row r="705" spans="1:16" s="456" customFormat="1" ht="42">
      <c r="A705" s="401" t="s">
        <v>1146</v>
      </c>
      <c r="B705" s="1064" t="s">
        <v>1147</v>
      </c>
      <c r="C705" s="1064" t="s">
        <v>1148</v>
      </c>
      <c r="D705" s="1065">
        <f>SUM(E705:H705)</f>
        <v>2100000</v>
      </c>
      <c r="E705" s="1066">
        <v>2100000</v>
      </c>
      <c r="F705" s="1066"/>
      <c r="G705" s="1066"/>
      <c r="H705" s="1066"/>
      <c r="I705" s="1065">
        <f>SUM(J705:L705)</f>
        <v>2100000</v>
      </c>
      <c r="J705" s="1066">
        <v>2100000</v>
      </c>
      <c r="K705" s="1066"/>
      <c r="L705" s="1066"/>
      <c r="M705" s="1071" t="s">
        <v>42</v>
      </c>
      <c r="N705" s="1075"/>
      <c r="O705" s="775"/>
      <c r="P705" s="1076"/>
    </row>
    <row r="706" spans="1:16" s="456" customFormat="1" ht="21">
      <c r="A706" s="916" t="s">
        <v>1149</v>
      </c>
      <c r="B706" s="1064"/>
      <c r="C706" s="1064"/>
      <c r="D706" s="1065">
        <f>SUM(D707:D710)</f>
        <v>3554250</v>
      </c>
      <c r="E706" s="1065">
        <f aca="true" t="shared" si="55" ref="E706:L706">SUM(E707:E710)</f>
        <v>3554250</v>
      </c>
      <c r="F706" s="1065"/>
      <c r="G706" s="1065"/>
      <c r="H706" s="1065"/>
      <c r="I706" s="1065">
        <f t="shared" si="55"/>
        <v>3554250</v>
      </c>
      <c r="J706" s="1065">
        <f t="shared" si="55"/>
        <v>1564250</v>
      </c>
      <c r="K706" s="1065"/>
      <c r="L706" s="1065">
        <f t="shared" si="55"/>
        <v>1990000</v>
      </c>
      <c r="M706" s="1071"/>
      <c r="N706" s="1075"/>
      <c r="O706" s="775"/>
      <c r="P706" s="1076"/>
    </row>
    <row r="707" spans="1:16" s="456" customFormat="1" ht="42">
      <c r="A707" s="401" t="s">
        <v>1150</v>
      </c>
      <c r="B707" s="1064" t="s">
        <v>1151</v>
      </c>
      <c r="C707" s="1064" t="s">
        <v>1152</v>
      </c>
      <c r="D707" s="1065">
        <f aca="true" t="shared" si="56" ref="D707:D770">SUM(E707:H707)</f>
        <v>1312000</v>
      </c>
      <c r="E707" s="1066">
        <v>1312000</v>
      </c>
      <c r="F707" s="1066"/>
      <c r="G707" s="1066"/>
      <c r="H707" s="1066"/>
      <c r="I707" s="1065">
        <f aca="true" t="shared" si="57" ref="I707:I770">SUM(J707:L707)</f>
        <v>1312000</v>
      </c>
      <c r="J707" s="1066">
        <v>1312000</v>
      </c>
      <c r="K707" s="1066"/>
      <c r="L707" s="1066"/>
      <c r="M707" s="1071" t="s">
        <v>42</v>
      </c>
      <c r="N707" s="1075"/>
      <c r="O707" s="775"/>
      <c r="P707" s="1076"/>
    </row>
    <row r="708" spans="1:16" s="456" customFormat="1" ht="42">
      <c r="A708" s="401" t="s">
        <v>1153</v>
      </c>
      <c r="B708" s="1064" t="s">
        <v>1151</v>
      </c>
      <c r="C708" s="1064" t="s">
        <v>1154</v>
      </c>
      <c r="D708" s="1065">
        <f t="shared" si="56"/>
        <v>600000</v>
      </c>
      <c r="E708" s="1066">
        <f>20*30000</f>
        <v>600000</v>
      </c>
      <c r="F708" s="1066"/>
      <c r="G708" s="1066"/>
      <c r="H708" s="1066"/>
      <c r="I708" s="1065">
        <f t="shared" si="57"/>
        <v>600000</v>
      </c>
      <c r="J708" s="1066"/>
      <c r="K708" s="1066"/>
      <c r="L708" s="1066">
        <f>20*30000</f>
        <v>600000</v>
      </c>
      <c r="M708" s="1071" t="s">
        <v>328</v>
      </c>
      <c r="N708" s="1075"/>
      <c r="O708" s="775"/>
      <c r="P708" s="1076"/>
    </row>
    <row r="709" spans="1:16" s="456" customFormat="1" ht="42">
      <c r="A709" s="401" t="s">
        <v>1155</v>
      </c>
      <c r="B709" s="1064" t="s">
        <v>1151</v>
      </c>
      <c r="C709" s="1064" t="s">
        <v>1156</v>
      </c>
      <c r="D709" s="1065">
        <f t="shared" si="56"/>
        <v>252250</v>
      </c>
      <c r="E709" s="1066">
        <v>252250</v>
      </c>
      <c r="F709" s="1066"/>
      <c r="G709" s="1066"/>
      <c r="H709" s="1066"/>
      <c r="I709" s="1065">
        <f t="shared" si="57"/>
        <v>252250</v>
      </c>
      <c r="J709" s="1066">
        <v>252250</v>
      </c>
      <c r="K709" s="1066"/>
      <c r="L709" s="1066"/>
      <c r="M709" s="1071" t="s">
        <v>54</v>
      </c>
      <c r="N709" s="1075"/>
      <c r="O709" s="775"/>
      <c r="P709" s="1076"/>
    </row>
    <row r="710" spans="1:16" s="456" customFormat="1" ht="42">
      <c r="A710" s="401" t="s">
        <v>1157</v>
      </c>
      <c r="B710" s="1064" t="s">
        <v>1158</v>
      </c>
      <c r="C710" s="1064" t="s">
        <v>1159</v>
      </c>
      <c r="D710" s="1065">
        <f t="shared" si="56"/>
        <v>1390000</v>
      </c>
      <c r="E710" s="1066">
        <f>139*10000</f>
        <v>1390000</v>
      </c>
      <c r="F710" s="1066"/>
      <c r="G710" s="1066"/>
      <c r="H710" s="1066"/>
      <c r="I710" s="1065">
        <f t="shared" si="57"/>
        <v>1390000</v>
      </c>
      <c r="J710" s="1066"/>
      <c r="K710" s="1066"/>
      <c r="L710" s="1066">
        <f>139*10000</f>
        <v>1390000</v>
      </c>
      <c r="M710" s="1071" t="s">
        <v>328</v>
      </c>
      <c r="N710" s="1075"/>
      <c r="O710" s="775"/>
      <c r="P710" s="1076"/>
    </row>
    <row r="711" spans="1:16" s="456" customFormat="1" ht="21">
      <c r="A711" s="916" t="s">
        <v>1160</v>
      </c>
      <c r="B711" s="1064"/>
      <c r="C711" s="1064"/>
      <c r="D711" s="1065">
        <f>SUM(D712:D714)</f>
        <v>79000000</v>
      </c>
      <c r="E711" s="1065">
        <f>SUM(E712:E714)</f>
        <v>79000000</v>
      </c>
      <c r="F711" s="1065"/>
      <c r="G711" s="1065"/>
      <c r="H711" s="1065"/>
      <c r="I711" s="1065">
        <f>SUM(I712:I714)</f>
        <v>79000000</v>
      </c>
      <c r="J711" s="1065"/>
      <c r="K711" s="1065"/>
      <c r="L711" s="1065">
        <f>SUM(L712:L714)</f>
        <v>79000000</v>
      </c>
      <c r="M711" s="1071"/>
      <c r="N711" s="1075"/>
      <c r="O711" s="775"/>
      <c r="P711" s="1076"/>
    </row>
    <row r="712" spans="1:16" s="456" customFormat="1" ht="63">
      <c r="A712" s="401" t="s">
        <v>1161</v>
      </c>
      <c r="B712" s="1064" t="s">
        <v>1162</v>
      </c>
      <c r="C712" s="1064" t="s">
        <v>1163</v>
      </c>
      <c r="D712" s="1065">
        <f>SUM(E712:H712)</f>
        <v>2000000</v>
      </c>
      <c r="E712" s="1066">
        <v>2000000</v>
      </c>
      <c r="F712" s="1066"/>
      <c r="G712" s="1066"/>
      <c r="H712" s="1066"/>
      <c r="I712" s="1065">
        <f>SUM(J712:L712)</f>
        <v>2000000</v>
      </c>
      <c r="J712" s="1066"/>
      <c r="K712" s="1066"/>
      <c r="L712" s="1066">
        <v>2000000</v>
      </c>
      <c r="M712" s="1071" t="s">
        <v>328</v>
      </c>
      <c r="N712" s="1075"/>
      <c r="O712" s="775"/>
      <c r="P712" s="1076"/>
    </row>
    <row r="713" spans="1:16" s="456" customFormat="1" ht="42">
      <c r="A713" s="401" t="s">
        <v>1164</v>
      </c>
      <c r="B713" s="1064" t="s">
        <v>1165</v>
      </c>
      <c r="C713" s="1064" t="s">
        <v>1166</v>
      </c>
      <c r="D713" s="1065">
        <f>SUM(E713:H713)</f>
        <v>50000000</v>
      </c>
      <c r="E713" s="1066">
        <v>50000000</v>
      </c>
      <c r="F713" s="1066"/>
      <c r="G713" s="1066"/>
      <c r="H713" s="1066"/>
      <c r="I713" s="1065">
        <f>SUM(J713:L713)</f>
        <v>50000000</v>
      </c>
      <c r="J713" s="1066"/>
      <c r="K713" s="1066"/>
      <c r="L713" s="1066">
        <v>50000000</v>
      </c>
      <c r="M713" s="1071" t="s">
        <v>328</v>
      </c>
      <c r="N713" s="1075"/>
      <c r="O713" s="775"/>
      <c r="P713" s="1076"/>
    </row>
    <row r="714" spans="1:16" s="456" customFormat="1" ht="42">
      <c r="A714" s="401" t="s">
        <v>1167</v>
      </c>
      <c r="B714" s="1064" t="s">
        <v>1162</v>
      </c>
      <c r="C714" s="1064" t="s">
        <v>1168</v>
      </c>
      <c r="D714" s="1065">
        <f t="shared" si="56"/>
        <v>27000000</v>
      </c>
      <c r="E714" s="1066">
        <v>27000000</v>
      </c>
      <c r="F714" s="1066"/>
      <c r="G714" s="1066"/>
      <c r="H714" s="1066"/>
      <c r="I714" s="1065">
        <f t="shared" si="57"/>
        <v>27000000</v>
      </c>
      <c r="J714" s="1066"/>
      <c r="K714" s="1066"/>
      <c r="L714" s="1066">
        <v>27000000</v>
      </c>
      <c r="M714" s="1071" t="s">
        <v>328</v>
      </c>
      <c r="N714" s="1075"/>
      <c r="O714" s="775"/>
      <c r="P714" s="1076"/>
    </row>
    <row r="715" spans="1:16" s="456" customFormat="1" ht="42">
      <c r="A715" s="916" t="s">
        <v>1169</v>
      </c>
      <c r="B715" s="1064"/>
      <c r="C715" s="1064"/>
      <c r="D715" s="1065">
        <f>SUM(D716:D718)</f>
        <v>22868730</v>
      </c>
      <c r="E715" s="1065">
        <f aca="true" t="shared" si="58" ref="E715:L715">SUM(E716:E718)</f>
        <v>22868730</v>
      </c>
      <c r="F715" s="1065"/>
      <c r="G715" s="1065"/>
      <c r="H715" s="1065"/>
      <c r="I715" s="1065">
        <f t="shared" si="58"/>
        <v>22868730</v>
      </c>
      <c r="J715" s="1065">
        <f t="shared" si="58"/>
        <v>1984130</v>
      </c>
      <c r="K715" s="1065"/>
      <c r="L715" s="1065">
        <f t="shared" si="58"/>
        <v>20884600</v>
      </c>
      <c r="M715" s="1071"/>
      <c r="N715" s="1075"/>
      <c r="O715" s="775"/>
      <c r="P715" s="1076"/>
    </row>
    <row r="716" spans="1:16" s="456" customFormat="1" ht="42">
      <c r="A716" s="401" t="s">
        <v>1170</v>
      </c>
      <c r="B716" s="1064" t="s">
        <v>1171</v>
      </c>
      <c r="C716" s="1064" t="s">
        <v>1172</v>
      </c>
      <c r="D716" s="1065">
        <f t="shared" si="56"/>
        <v>365330</v>
      </c>
      <c r="E716" s="1066">
        <v>365330</v>
      </c>
      <c r="F716" s="1066"/>
      <c r="G716" s="1066"/>
      <c r="H716" s="1066"/>
      <c r="I716" s="1065">
        <f t="shared" si="57"/>
        <v>365330</v>
      </c>
      <c r="J716" s="1066">
        <v>365330</v>
      </c>
      <c r="K716" s="1066"/>
      <c r="L716" s="1066"/>
      <c r="M716" s="1071" t="s">
        <v>31</v>
      </c>
      <c r="N716" s="1075"/>
      <c r="O716" s="775"/>
      <c r="P716" s="1076"/>
    </row>
    <row r="717" spans="1:16" s="456" customFormat="1" ht="63">
      <c r="A717" s="401" t="s">
        <v>1173</v>
      </c>
      <c r="B717" s="1064" t="s">
        <v>1174</v>
      </c>
      <c r="C717" s="1064" t="s">
        <v>1175</v>
      </c>
      <c r="D717" s="1065">
        <f t="shared" si="56"/>
        <v>1618800</v>
      </c>
      <c r="E717" s="1066">
        <v>1618800</v>
      </c>
      <c r="F717" s="1066"/>
      <c r="G717" s="1066"/>
      <c r="H717" s="1066"/>
      <c r="I717" s="1065">
        <f t="shared" si="57"/>
        <v>1618800</v>
      </c>
      <c r="J717" s="1066">
        <v>1618800</v>
      </c>
      <c r="K717" s="1066"/>
      <c r="L717" s="1066"/>
      <c r="M717" s="1071" t="s">
        <v>31</v>
      </c>
      <c r="N717" s="1075"/>
      <c r="O717" s="775"/>
      <c r="P717" s="1076"/>
    </row>
    <row r="718" spans="1:16" s="456" customFormat="1" ht="42">
      <c r="A718" s="401" t="s">
        <v>1176</v>
      </c>
      <c r="B718" s="1064" t="s">
        <v>1174</v>
      </c>
      <c r="C718" s="1064" t="s">
        <v>1177</v>
      </c>
      <c r="D718" s="1065">
        <f t="shared" si="56"/>
        <v>20884600</v>
      </c>
      <c r="E718" s="1066">
        <v>20884600</v>
      </c>
      <c r="F718" s="1066"/>
      <c r="G718" s="1066"/>
      <c r="H718" s="1066"/>
      <c r="I718" s="1065">
        <f t="shared" si="57"/>
        <v>20884600</v>
      </c>
      <c r="J718" s="1066"/>
      <c r="K718" s="1066"/>
      <c r="L718" s="1066">
        <v>20884600</v>
      </c>
      <c r="M718" s="1071" t="s">
        <v>328</v>
      </c>
      <c r="N718" s="1075"/>
      <c r="O718" s="775"/>
      <c r="P718" s="1076"/>
    </row>
    <row r="719" spans="1:16" s="456" customFormat="1" ht="21">
      <c r="A719" s="1078" t="s">
        <v>1178</v>
      </c>
      <c r="B719" s="1229"/>
      <c r="C719" s="1064"/>
      <c r="D719" s="1065">
        <f>SUM(D720:D723)</f>
        <v>40930640</v>
      </c>
      <c r="E719" s="1065">
        <f aca="true" t="shared" si="59" ref="E719:K719">SUM(E720:E723)</f>
        <v>40930640</v>
      </c>
      <c r="F719" s="1065"/>
      <c r="G719" s="1065"/>
      <c r="H719" s="1065"/>
      <c r="I719" s="1065">
        <f t="shared" si="59"/>
        <v>40930640</v>
      </c>
      <c r="J719" s="1065">
        <f t="shared" si="59"/>
        <v>1430640</v>
      </c>
      <c r="K719" s="1065">
        <f t="shared" si="59"/>
        <v>39500000</v>
      </c>
      <c r="L719" s="1065"/>
      <c r="M719" s="1071"/>
      <c r="N719" s="1075"/>
      <c r="O719" s="775"/>
      <c r="P719" s="1076"/>
    </row>
    <row r="720" spans="1:16" s="456" customFormat="1" ht="21">
      <c r="A720" s="1064" t="s">
        <v>1179</v>
      </c>
      <c r="B720" s="1064" t="s">
        <v>1180</v>
      </c>
      <c r="C720" s="1064" t="s">
        <v>1181</v>
      </c>
      <c r="D720" s="1065">
        <f t="shared" si="56"/>
        <v>39500000</v>
      </c>
      <c r="E720" s="1069">
        <v>39500000</v>
      </c>
      <c r="F720" s="1066"/>
      <c r="G720" s="1066"/>
      <c r="H720" s="1066"/>
      <c r="I720" s="1065">
        <f t="shared" si="57"/>
        <v>39500000</v>
      </c>
      <c r="J720" s="1066"/>
      <c r="K720" s="1069">
        <v>39500000</v>
      </c>
      <c r="L720" s="1066"/>
      <c r="M720" s="1071" t="s">
        <v>31</v>
      </c>
      <c r="N720" s="1075"/>
      <c r="O720" s="775"/>
      <c r="P720" s="1076"/>
    </row>
    <row r="721" spans="1:16" s="456" customFormat="1" ht="42">
      <c r="A721" s="401" t="s">
        <v>1182</v>
      </c>
      <c r="B721" s="1064" t="s">
        <v>1183</v>
      </c>
      <c r="C721" s="1064" t="s">
        <v>1184</v>
      </c>
      <c r="D721" s="1065">
        <f t="shared" si="56"/>
        <v>830640</v>
      </c>
      <c r="E721" s="1066">
        <v>830640</v>
      </c>
      <c r="F721" s="1066"/>
      <c r="G721" s="1066"/>
      <c r="H721" s="1066"/>
      <c r="I721" s="1065">
        <f t="shared" si="57"/>
        <v>830640</v>
      </c>
      <c r="J721" s="1066">
        <v>830640</v>
      </c>
      <c r="K721" s="1066"/>
      <c r="L721" s="1066"/>
      <c r="M721" s="1071" t="s">
        <v>31</v>
      </c>
      <c r="N721" s="1075"/>
      <c r="O721" s="775"/>
      <c r="P721" s="1076"/>
    </row>
    <row r="722" spans="1:16" s="456" customFormat="1" ht="63">
      <c r="A722" s="401" t="s">
        <v>1185</v>
      </c>
      <c r="B722" s="401" t="s">
        <v>1186</v>
      </c>
      <c r="C722" s="401" t="s">
        <v>1187</v>
      </c>
      <c r="D722" s="1065">
        <f t="shared" si="56"/>
        <v>100000</v>
      </c>
      <c r="E722" s="1066">
        <v>100000</v>
      </c>
      <c r="F722" s="1066"/>
      <c r="G722" s="1066"/>
      <c r="H722" s="1066"/>
      <c r="I722" s="1065">
        <f t="shared" si="57"/>
        <v>100000</v>
      </c>
      <c r="J722" s="1066">
        <v>100000</v>
      </c>
      <c r="K722" s="1066"/>
      <c r="L722" s="1066"/>
      <c r="M722" s="1071" t="s">
        <v>42</v>
      </c>
      <c r="N722" s="1075"/>
      <c r="O722" s="775"/>
      <c r="P722" s="1076"/>
    </row>
    <row r="723" spans="1:16" s="456" customFormat="1" ht="42">
      <c r="A723" s="1064" t="s">
        <v>1188</v>
      </c>
      <c r="B723" s="1064" t="s">
        <v>1180</v>
      </c>
      <c r="C723" s="1064" t="s">
        <v>1189</v>
      </c>
      <c r="D723" s="1065">
        <f t="shared" si="56"/>
        <v>500000</v>
      </c>
      <c r="E723" s="1069">
        <v>500000</v>
      </c>
      <c r="F723" s="1066"/>
      <c r="G723" s="1066"/>
      <c r="H723" s="1066"/>
      <c r="I723" s="1065">
        <f t="shared" si="57"/>
        <v>500000</v>
      </c>
      <c r="J723" s="1069">
        <v>500000</v>
      </c>
      <c r="K723" s="1066"/>
      <c r="L723" s="1066"/>
      <c r="M723" s="1071" t="s">
        <v>328</v>
      </c>
      <c r="N723" s="1075"/>
      <c r="O723" s="775"/>
      <c r="P723" s="1076"/>
    </row>
    <row r="724" spans="1:16" s="456" customFormat="1" ht="21">
      <c r="A724" s="1078" t="s">
        <v>1190</v>
      </c>
      <c r="B724" s="1064"/>
      <c r="C724" s="1064"/>
      <c r="D724" s="1065">
        <f>SUM(D725:D731)</f>
        <v>14046290</v>
      </c>
      <c r="E724" s="1065">
        <f aca="true" t="shared" si="60" ref="E724:K724">SUM(E725:E731)</f>
        <v>14046290</v>
      </c>
      <c r="F724" s="1065"/>
      <c r="G724" s="1065"/>
      <c r="H724" s="1065"/>
      <c r="I724" s="1065">
        <f t="shared" si="60"/>
        <v>14046290</v>
      </c>
      <c r="J724" s="1065">
        <f t="shared" si="60"/>
        <v>6494490</v>
      </c>
      <c r="K724" s="1065">
        <f t="shared" si="60"/>
        <v>7551800</v>
      </c>
      <c r="L724" s="1065"/>
      <c r="M724" s="1071"/>
      <c r="N724" s="1075"/>
      <c r="O724" s="775"/>
      <c r="P724" s="1076"/>
    </row>
    <row r="725" spans="1:16" s="456" customFormat="1" ht="42">
      <c r="A725" s="1064" t="s">
        <v>1191</v>
      </c>
      <c r="B725" s="1064" t="s">
        <v>1192</v>
      </c>
      <c r="C725" s="1064" t="s">
        <v>1193</v>
      </c>
      <c r="D725" s="1065">
        <f t="shared" si="56"/>
        <v>793950</v>
      </c>
      <c r="E725" s="1069">
        <v>793950</v>
      </c>
      <c r="F725" s="1066"/>
      <c r="G725" s="1066"/>
      <c r="H725" s="1066"/>
      <c r="I725" s="1065">
        <f t="shared" si="57"/>
        <v>793950</v>
      </c>
      <c r="J725" s="1069">
        <v>793950</v>
      </c>
      <c r="K725" s="1066"/>
      <c r="L725" s="1066"/>
      <c r="M725" s="1071" t="s">
        <v>31</v>
      </c>
      <c r="N725" s="1075"/>
      <c r="O725" s="775"/>
      <c r="P725" s="1076"/>
    </row>
    <row r="726" spans="1:16" s="456" customFormat="1" ht="42">
      <c r="A726" s="1064" t="s">
        <v>1194</v>
      </c>
      <c r="B726" s="1064" t="s">
        <v>1195</v>
      </c>
      <c r="C726" s="1064" t="s">
        <v>1193</v>
      </c>
      <c r="D726" s="1065">
        <f t="shared" si="56"/>
        <v>750000</v>
      </c>
      <c r="E726" s="1069">
        <v>750000</v>
      </c>
      <c r="F726" s="1066"/>
      <c r="G726" s="1066"/>
      <c r="H726" s="1066"/>
      <c r="I726" s="1065">
        <f t="shared" si="57"/>
        <v>750000</v>
      </c>
      <c r="J726" s="1069">
        <v>750000</v>
      </c>
      <c r="K726" s="1066"/>
      <c r="L726" s="1066"/>
      <c r="M726" s="1071" t="s">
        <v>328</v>
      </c>
      <c r="N726" s="1075"/>
      <c r="O726" s="775"/>
      <c r="P726" s="1076"/>
    </row>
    <row r="727" spans="1:16" s="456" customFormat="1" ht="42">
      <c r="A727" s="1064" t="s">
        <v>1196</v>
      </c>
      <c r="B727" s="1064" t="s">
        <v>1197</v>
      </c>
      <c r="C727" s="1064" t="s">
        <v>1198</v>
      </c>
      <c r="D727" s="1065">
        <f t="shared" si="56"/>
        <v>508400</v>
      </c>
      <c r="E727" s="1069">
        <v>508400</v>
      </c>
      <c r="F727" s="1066"/>
      <c r="G727" s="1066"/>
      <c r="H727" s="1066"/>
      <c r="I727" s="1065">
        <f t="shared" si="57"/>
        <v>508400</v>
      </c>
      <c r="J727" s="1069">
        <v>508400</v>
      </c>
      <c r="K727" s="1066"/>
      <c r="L727" s="1066"/>
      <c r="M727" s="1071" t="s">
        <v>328</v>
      </c>
      <c r="N727" s="1075"/>
      <c r="O727" s="775"/>
      <c r="P727" s="1076"/>
    </row>
    <row r="728" spans="1:16" s="456" customFormat="1" ht="63">
      <c r="A728" s="1064" t="s">
        <v>1199</v>
      </c>
      <c r="B728" s="1064" t="s">
        <v>1200</v>
      </c>
      <c r="C728" s="1064" t="s">
        <v>1201</v>
      </c>
      <c r="D728" s="1065">
        <f t="shared" si="56"/>
        <v>1294400</v>
      </c>
      <c r="E728" s="1069">
        <v>1294400</v>
      </c>
      <c r="F728" s="1066"/>
      <c r="G728" s="1066"/>
      <c r="H728" s="1066"/>
      <c r="I728" s="1065">
        <f t="shared" si="57"/>
        <v>1294400</v>
      </c>
      <c r="J728" s="1069">
        <v>1294400</v>
      </c>
      <c r="K728" s="1066"/>
      <c r="L728" s="1066"/>
      <c r="M728" s="1071" t="s">
        <v>328</v>
      </c>
      <c r="N728" s="1075"/>
      <c r="O728" s="775"/>
      <c r="P728" s="1076"/>
    </row>
    <row r="729" spans="1:16" s="456" customFormat="1" ht="63">
      <c r="A729" s="1064" t="s">
        <v>1202</v>
      </c>
      <c r="B729" s="1064" t="s">
        <v>1203</v>
      </c>
      <c r="C729" s="1064" t="s">
        <v>1204</v>
      </c>
      <c r="D729" s="1065">
        <f t="shared" si="56"/>
        <v>2317100</v>
      </c>
      <c r="E729" s="1069">
        <v>2317100</v>
      </c>
      <c r="F729" s="1066"/>
      <c r="G729" s="1066"/>
      <c r="H729" s="1066"/>
      <c r="I729" s="1065">
        <f t="shared" si="57"/>
        <v>2317100</v>
      </c>
      <c r="J729" s="1069">
        <v>2317100</v>
      </c>
      <c r="K729" s="1066"/>
      <c r="L729" s="1066"/>
      <c r="M729" s="1071" t="s">
        <v>328</v>
      </c>
      <c r="N729" s="1075"/>
      <c r="O729" s="775"/>
      <c r="P729" s="1076"/>
    </row>
    <row r="730" spans="1:16" s="456" customFormat="1" ht="63">
      <c r="A730" s="1064" t="s">
        <v>1205</v>
      </c>
      <c r="B730" s="1064" t="s">
        <v>1206</v>
      </c>
      <c r="C730" s="1064" t="s">
        <v>1207</v>
      </c>
      <c r="D730" s="1065">
        <f t="shared" si="56"/>
        <v>7551800</v>
      </c>
      <c r="E730" s="1069">
        <v>7551800</v>
      </c>
      <c r="F730" s="1066"/>
      <c r="G730" s="1066"/>
      <c r="H730" s="1066"/>
      <c r="I730" s="1065">
        <f t="shared" si="57"/>
        <v>7551800</v>
      </c>
      <c r="J730" s="1066"/>
      <c r="K730" s="1069">
        <v>7551800</v>
      </c>
      <c r="L730" s="1066"/>
      <c r="M730" s="1071" t="s">
        <v>57</v>
      </c>
      <c r="N730" s="1075"/>
      <c r="O730" s="775"/>
      <c r="P730" s="1076"/>
    </row>
    <row r="731" spans="1:16" s="456" customFormat="1" ht="63">
      <c r="A731" s="432" t="s">
        <v>1208</v>
      </c>
      <c r="B731" s="366" t="s">
        <v>1209</v>
      </c>
      <c r="C731" s="366" t="s">
        <v>1210</v>
      </c>
      <c r="D731" s="1065">
        <f t="shared" si="56"/>
        <v>830640</v>
      </c>
      <c r="E731" s="1069">
        <v>830640</v>
      </c>
      <c r="F731" s="1066"/>
      <c r="G731" s="1066"/>
      <c r="H731" s="1066"/>
      <c r="I731" s="1065">
        <f t="shared" si="57"/>
        <v>830640</v>
      </c>
      <c r="J731" s="1069">
        <v>830640</v>
      </c>
      <c r="K731" s="1066"/>
      <c r="L731" s="1066"/>
      <c r="M731" s="1071" t="s">
        <v>57</v>
      </c>
      <c r="N731" s="1075"/>
      <c r="O731" s="775"/>
      <c r="P731" s="1076"/>
    </row>
    <row r="732" spans="1:16" s="456" customFormat="1" ht="21">
      <c r="A732" s="1078" t="s">
        <v>1211</v>
      </c>
      <c r="B732" s="1078"/>
      <c r="C732" s="1078"/>
      <c r="D732" s="1065">
        <f>SUM(D733:D736)</f>
        <v>82650000</v>
      </c>
      <c r="E732" s="1065">
        <f>SUM(E733:E736)</f>
        <v>82650000</v>
      </c>
      <c r="F732" s="1065"/>
      <c r="G732" s="1065"/>
      <c r="H732" s="1065"/>
      <c r="I732" s="1065">
        <f>SUM(I733:I736)</f>
        <v>82650000</v>
      </c>
      <c r="J732" s="1065">
        <f>SUM(J733:J736)</f>
        <v>300000</v>
      </c>
      <c r="K732" s="1065">
        <f>SUM(K733:K736)</f>
        <v>82350000</v>
      </c>
      <c r="L732" s="1065"/>
      <c r="M732" s="1071"/>
      <c r="N732" s="1075"/>
      <c r="O732" s="775"/>
      <c r="P732" s="1076"/>
    </row>
    <row r="733" spans="1:16" s="456" customFormat="1" ht="63">
      <c r="A733" s="401" t="s">
        <v>1212</v>
      </c>
      <c r="B733" s="374" t="s">
        <v>1213</v>
      </c>
      <c r="C733" s="374" t="s">
        <v>1214</v>
      </c>
      <c r="D733" s="1065">
        <f t="shared" si="56"/>
        <v>250000</v>
      </c>
      <c r="E733" s="1066">
        <v>250000</v>
      </c>
      <c r="F733" s="1066"/>
      <c r="G733" s="1066"/>
      <c r="H733" s="1066"/>
      <c r="I733" s="1065">
        <f t="shared" si="57"/>
        <v>250000</v>
      </c>
      <c r="J733" s="1066">
        <v>250000</v>
      </c>
      <c r="K733" s="1066"/>
      <c r="L733" s="1066"/>
      <c r="M733" s="1071" t="s">
        <v>145</v>
      </c>
      <c r="N733" s="1075"/>
      <c r="O733" s="775"/>
      <c r="P733" s="1076"/>
    </row>
    <row r="734" spans="1:16" s="456" customFormat="1" ht="63">
      <c r="A734" s="401" t="s">
        <v>1215</v>
      </c>
      <c r="B734" s="366" t="s">
        <v>1216</v>
      </c>
      <c r="C734" s="428" t="s">
        <v>1217</v>
      </c>
      <c r="D734" s="1065">
        <f t="shared" si="56"/>
        <v>27450000</v>
      </c>
      <c r="E734" s="1066">
        <v>27450000</v>
      </c>
      <c r="F734" s="1066"/>
      <c r="G734" s="1066"/>
      <c r="H734" s="1066"/>
      <c r="I734" s="1065">
        <f t="shared" si="57"/>
        <v>27450000</v>
      </c>
      <c r="J734" s="1066"/>
      <c r="K734" s="1066">
        <v>27450000</v>
      </c>
      <c r="L734" s="1066"/>
      <c r="M734" s="1071" t="s">
        <v>145</v>
      </c>
      <c r="N734" s="1075"/>
      <c r="O734" s="775"/>
      <c r="P734" s="1076"/>
    </row>
    <row r="735" spans="1:16" s="456" customFormat="1" ht="63">
      <c r="A735" s="1064" t="s">
        <v>1218</v>
      </c>
      <c r="B735" s="428" t="s">
        <v>1219</v>
      </c>
      <c r="C735" s="428" t="s">
        <v>1217</v>
      </c>
      <c r="D735" s="1065">
        <f t="shared" si="56"/>
        <v>54900000</v>
      </c>
      <c r="E735" s="1066">
        <v>54900000</v>
      </c>
      <c r="F735" s="1066"/>
      <c r="G735" s="1066"/>
      <c r="H735" s="1066"/>
      <c r="I735" s="1065">
        <f t="shared" si="57"/>
        <v>54900000</v>
      </c>
      <c r="J735" s="1066"/>
      <c r="K735" s="1066">
        <v>54900000</v>
      </c>
      <c r="L735" s="1066"/>
      <c r="M735" s="1071" t="s">
        <v>145</v>
      </c>
      <c r="N735" s="1075"/>
      <c r="O735" s="775"/>
      <c r="P735" s="1076"/>
    </row>
    <row r="736" spans="1:16" s="456" customFormat="1" ht="42">
      <c r="A736" s="401" t="s">
        <v>1220</v>
      </c>
      <c r="B736" s="374" t="s">
        <v>1221</v>
      </c>
      <c r="C736" s="374" t="s">
        <v>1222</v>
      </c>
      <c r="D736" s="1065">
        <f>SUM(E736:H736)</f>
        <v>50000</v>
      </c>
      <c r="E736" s="1066">
        <v>50000</v>
      </c>
      <c r="F736" s="1066"/>
      <c r="G736" s="1066"/>
      <c r="H736" s="1066"/>
      <c r="I736" s="1065">
        <f>SUM(J736:L736)</f>
        <v>50000</v>
      </c>
      <c r="J736" s="1066">
        <v>50000</v>
      </c>
      <c r="K736" s="1066"/>
      <c r="L736" s="1066"/>
      <c r="M736" s="1071" t="s">
        <v>54</v>
      </c>
      <c r="N736" s="1075"/>
      <c r="O736" s="775"/>
      <c r="P736" s="1076"/>
    </row>
    <row r="737" spans="1:16" s="1083" customFormat="1" ht="42">
      <c r="A737" s="1078" t="s">
        <v>1223</v>
      </c>
      <c r="B737" s="1079"/>
      <c r="C737" s="1078"/>
      <c r="D737" s="1065">
        <f>SUM(D738:D747)</f>
        <v>41232000</v>
      </c>
      <c r="E737" s="1065">
        <f aca="true" t="shared" si="61" ref="E737:L737">SUM(E738:E747)</f>
        <v>41232000</v>
      </c>
      <c r="F737" s="1065"/>
      <c r="G737" s="1065"/>
      <c r="H737" s="1065"/>
      <c r="I737" s="1065">
        <f t="shared" si="61"/>
        <v>41232000</v>
      </c>
      <c r="J737" s="1065">
        <f t="shared" si="61"/>
        <v>24050000</v>
      </c>
      <c r="K737" s="1065">
        <f t="shared" si="61"/>
        <v>3232000</v>
      </c>
      <c r="L737" s="1065">
        <f t="shared" si="61"/>
        <v>13950000</v>
      </c>
      <c r="M737" s="1071" t="s">
        <v>119</v>
      </c>
      <c r="N737" s="1080"/>
      <c r="O737" s="1081"/>
      <c r="P737" s="1082"/>
    </row>
    <row r="738" spans="1:16" s="1083" customFormat="1" ht="63">
      <c r="A738" s="1084" t="s">
        <v>1224</v>
      </c>
      <c r="B738" s="1085" t="s">
        <v>1225</v>
      </c>
      <c r="C738" s="1084" t="s">
        <v>1226</v>
      </c>
      <c r="D738" s="1065">
        <f>SUM(E738:H738)</f>
        <v>900000</v>
      </c>
      <c r="E738" s="1069">
        <v>900000</v>
      </c>
      <c r="F738" s="1066"/>
      <c r="G738" s="1066"/>
      <c r="H738" s="1066"/>
      <c r="I738" s="1065">
        <f>SUM(J738:L738)</f>
        <v>900000</v>
      </c>
      <c r="J738" s="1069">
        <v>900000</v>
      </c>
      <c r="K738" s="1069"/>
      <c r="L738" s="1070"/>
      <c r="M738" s="1071" t="s">
        <v>1227</v>
      </c>
      <c r="N738" s="1080"/>
      <c r="O738" s="1081"/>
      <c r="P738" s="1082"/>
    </row>
    <row r="739" spans="1:16" s="1083" customFormat="1" ht="63">
      <c r="A739" s="1084" t="s">
        <v>1228</v>
      </c>
      <c r="B739" s="1085" t="s">
        <v>1229</v>
      </c>
      <c r="C739" s="1084" t="s">
        <v>1230</v>
      </c>
      <c r="D739" s="1065">
        <f aca="true" t="shared" si="62" ref="D739:D747">SUM(E739:H739)</f>
        <v>800000</v>
      </c>
      <c r="E739" s="1066">
        <v>800000</v>
      </c>
      <c r="F739" s="1066"/>
      <c r="G739" s="1066"/>
      <c r="H739" s="1066"/>
      <c r="I739" s="1065">
        <f aca="true" t="shared" si="63" ref="I739:I747">SUM(J739:L739)</f>
        <v>800000</v>
      </c>
      <c r="J739" s="1066">
        <v>800000</v>
      </c>
      <c r="K739" s="1066"/>
      <c r="L739" s="401"/>
      <c r="M739" s="1071" t="s">
        <v>55</v>
      </c>
      <c r="N739" s="1080"/>
      <c r="O739" s="1081"/>
      <c r="P739" s="1082"/>
    </row>
    <row r="740" spans="1:16" s="1083" customFormat="1" ht="63">
      <c r="A740" s="1086" t="s">
        <v>1231</v>
      </c>
      <c r="B740" s="1087" t="s">
        <v>1232</v>
      </c>
      <c r="C740" s="1086" t="s">
        <v>1233</v>
      </c>
      <c r="D740" s="1065">
        <f t="shared" si="62"/>
        <v>4632000</v>
      </c>
      <c r="E740" s="1066">
        <v>4632000</v>
      </c>
      <c r="F740" s="1066"/>
      <c r="G740" s="1066"/>
      <c r="H740" s="1066"/>
      <c r="I740" s="1065">
        <f t="shared" si="63"/>
        <v>4632000</v>
      </c>
      <c r="J740" s="1066">
        <v>1400000</v>
      </c>
      <c r="K740" s="1066">
        <v>3232000</v>
      </c>
      <c r="L740" s="401"/>
      <c r="M740" s="1071" t="s">
        <v>1234</v>
      </c>
      <c r="N740" s="1080"/>
      <c r="O740" s="1081"/>
      <c r="P740" s="1082"/>
    </row>
    <row r="741" spans="1:16" s="1083" customFormat="1" ht="63">
      <c r="A741" s="1084" t="s">
        <v>1235</v>
      </c>
      <c r="B741" s="1085" t="s">
        <v>1236</v>
      </c>
      <c r="C741" s="1084" t="s">
        <v>1237</v>
      </c>
      <c r="D741" s="1065">
        <f t="shared" si="62"/>
        <v>1100000</v>
      </c>
      <c r="E741" s="1069">
        <v>1100000</v>
      </c>
      <c r="F741" s="1066"/>
      <c r="G741" s="1066"/>
      <c r="H741" s="1066"/>
      <c r="I741" s="1065">
        <f t="shared" si="63"/>
        <v>1100000</v>
      </c>
      <c r="J741" s="1069">
        <v>1100000</v>
      </c>
      <c r="K741" s="1069"/>
      <c r="L741" s="1070"/>
      <c r="M741" s="1071" t="s">
        <v>42</v>
      </c>
      <c r="N741" s="1080"/>
      <c r="O741" s="1081"/>
      <c r="P741" s="1082"/>
    </row>
    <row r="742" spans="1:16" s="1083" customFormat="1" ht="63">
      <c r="A742" s="1086" t="s">
        <v>1238</v>
      </c>
      <c r="B742" s="1085" t="s">
        <v>1239</v>
      </c>
      <c r="C742" s="1084" t="s">
        <v>1240</v>
      </c>
      <c r="D742" s="1065">
        <f t="shared" si="62"/>
        <v>13950000</v>
      </c>
      <c r="E742" s="1066">
        <v>13950000</v>
      </c>
      <c r="F742" s="1066"/>
      <c r="G742" s="1066"/>
      <c r="H742" s="1066"/>
      <c r="I742" s="1065">
        <f t="shared" si="63"/>
        <v>13950000</v>
      </c>
      <c r="J742" s="1066"/>
      <c r="K742" s="1066"/>
      <c r="L742" s="1088">
        <v>13950000</v>
      </c>
      <c r="M742" s="1071" t="s">
        <v>1234</v>
      </c>
      <c r="N742" s="1080"/>
      <c r="O742" s="1081"/>
      <c r="P742" s="1082"/>
    </row>
    <row r="743" spans="1:16" s="1083" customFormat="1" ht="147">
      <c r="A743" s="1086" t="s">
        <v>1241</v>
      </c>
      <c r="B743" s="1085" t="s">
        <v>1242</v>
      </c>
      <c r="C743" s="1084" t="s">
        <v>1243</v>
      </c>
      <c r="D743" s="1065">
        <f t="shared" si="62"/>
        <v>1700000</v>
      </c>
      <c r="E743" s="1066">
        <v>1700000</v>
      </c>
      <c r="F743" s="1066"/>
      <c r="G743" s="1066"/>
      <c r="H743" s="1066"/>
      <c r="I743" s="1065">
        <f t="shared" si="63"/>
        <v>1700000</v>
      </c>
      <c r="J743" s="1066">
        <v>1700000</v>
      </c>
      <c r="K743" s="1066"/>
      <c r="L743" s="401"/>
      <c r="M743" s="1071" t="s">
        <v>119</v>
      </c>
      <c r="N743" s="1080"/>
      <c r="O743" s="1081"/>
      <c r="P743" s="1082"/>
    </row>
    <row r="744" spans="1:16" s="456" customFormat="1" ht="63">
      <c r="A744" s="1084" t="s">
        <v>1244</v>
      </c>
      <c r="B744" s="1085" t="s">
        <v>1245</v>
      </c>
      <c r="C744" s="1084" t="s">
        <v>1246</v>
      </c>
      <c r="D744" s="1065">
        <f t="shared" si="62"/>
        <v>14800000</v>
      </c>
      <c r="E744" s="1066">
        <v>14800000</v>
      </c>
      <c r="F744" s="1066"/>
      <c r="G744" s="1066"/>
      <c r="H744" s="1066"/>
      <c r="I744" s="1065">
        <f t="shared" si="63"/>
        <v>14800000</v>
      </c>
      <c r="J744" s="1066">
        <v>14800000</v>
      </c>
      <c r="K744" s="1066"/>
      <c r="L744" s="401"/>
      <c r="M744" s="1071" t="s">
        <v>145</v>
      </c>
      <c r="N744" s="1075"/>
      <c r="O744" s="775"/>
      <c r="P744" s="1076"/>
    </row>
    <row r="745" spans="1:16" s="456" customFormat="1" ht="63">
      <c r="A745" s="1086" t="s">
        <v>1247</v>
      </c>
      <c r="B745" s="1085" t="s">
        <v>1248</v>
      </c>
      <c r="C745" s="1084" t="s">
        <v>1249</v>
      </c>
      <c r="D745" s="1065">
        <f t="shared" si="62"/>
        <v>700000</v>
      </c>
      <c r="E745" s="1089">
        <v>700000</v>
      </c>
      <c r="F745" s="1066"/>
      <c r="G745" s="1066"/>
      <c r="H745" s="1066"/>
      <c r="I745" s="1065">
        <f t="shared" si="63"/>
        <v>700000</v>
      </c>
      <c r="J745" s="1089">
        <v>700000</v>
      </c>
      <c r="K745" s="1089"/>
      <c r="L745" s="1084"/>
      <c r="M745" s="1068" t="s">
        <v>57</v>
      </c>
      <c r="N745" s="1075"/>
      <c r="O745" s="775"/>
      <c r="P745" s="1076"/>
    </row>
    <row r="746" spans="1:16" s="456" customFormat="1" ht="63">
      <c r="A746" s="1086" t="s">
        <v>1250</v>
      </c>
      <c r="B746" s="1085" t="s">
        <v>1251</v>
      </c>
      <c r="C746" s="1084" t="s">
        <v>1252</v>
      </c>
      <c r="D746" s="1065">
        <f t="shared" si="62"/>
        <v>150000</v>
      </c>
      <c r="E746" s="1089">
        <v>150000</v>
      </c>
      <c r="F746" s="1066"/>
      <c r="G746" s="1066"/>
      <c r="H746" s="1066"/>
      <c r="I746" s="1065">
        <f t="shared" si="63"/>
        <v>150000</v>
      </c>
      <c r="J746" s="1089">
        <v>150000</v>
      </c>
      <c r="K746" s="1089"/>
      <c r="L746" s="1084"/>
      <c r="M746" s="1068" t="s">
        <v>119</v>
      </c>
      <c r="N746" s="1075"/>
      <c r="O746" s="775"/>
      <c r="P746" s="1076"/>
    </row>
    <row r="747" spans="1:16" s="456" customFormat="1" ht="42">
      <c r="A747" s="1086" t="s">
        <v>1253</v>
      </c>
      <c r="B747" s="1090" t="s">
        <v>1254</v>
      </c>
      <c r="C747" s="401" t="s">
        <v>1255</v>
      </c>
      <c r="D747" s="1065">
        <f t="shared" si="62"/>
        <v>2500000</v>
      </c>
      <c r="E747" s="1091">
        <v>2500000</v>
      </c>
      <c r="F747" s="1066"/>
      <c r="G747" s="1066"/>
      <c r="H747" s="1066"/>
      <c r="I747" s="1065">
        <f t="shared" si="63"/>
        <v>2500000</v>
      </c>
      <c r="J747" s="1092">
        <v>2500000</v>
      </c>
      <c r="K747" s="1093"/>
      <c r="L747" s="1093"/>
      <c r="M747" s="1094" t="s">
        <v>119</v>
      </c>
      <c r="N747" s="1075"/>
      <c r="O747" s="775"/>
      <c r="P747" s="1076"/>
    </row>
    <row r="748" spans="1:16" s="456" customFormat="1" ht="21">
      <c r="A748" s="1078" t="s">
        <v>1256</v>
      </c>
      <c r="B748" s="1078"/>
      <c r="C748" s="1078"/>
      <c r="D748" s="1065">
        <f>SUM(D749:D753)</f>
        <v>32863890</v>
      </c>
      <c r="E748" s="1065">
        <f aca="true" t="shared" si="64" ref="E748:J748">SUM(E749:E753)</f>
        <v>32863890</v>
      </c>
      <c r="F748" s="1065"/>
      <c r="G748" s="1065"/>
      <c r="H748" s="1065"/>
      <c r="I748" s="1065">
        <f t="shared" si="64"/>
        <v>32863890</v>
      </c>
      <c r="J748" s="1065">
        <f t="shared" si="64"/>
        <v>32863890</v>
      </c>
      <c r="K748" s="1065"/>
      <c r="L748" s="1065"/>
      <c r="M748" s="1071"/>
      <c r="N748" s="1075"/>
      <c r="O748" s="775"/>
      <c r="P748" s="1076"/>
    </row>
    <row r="749" spans="1:16" s="456" customFormat="1" ht="63">
      <c r="A749" s="1064" t="s">
        <v>1257</v>
      </c>
      <c r="B749" s="366" t="s">
        <v>1258</v>
      </c>
      <c r="C749" s="366" t="s">
        <v>1259</v>
      </c>
      <c r="D749" s="1065">
        <f t="shared" si="56"/>
        <v>183900</v>
      </c>
      <c r="E749" s="1066">
        <v>183900</v>
      </c>
      <c r="F749" s="1066"/>
      <c r="G749" s="1066"/>
      <c r="H749" s="1066"/>
      <c r="I749" s="1065">
        <f t="shared" si="57"/>
        <v>183900</v>
      </c>
      <c r="J749" s="1066">
        <v>183900</v>
      </c>
      <c r="K749" s="1066"/>
      <c r="L749" s="1066"/>
      <c r="M749" s="1071" t="s">
        <v>55</v>
      </c>
      <c r="N749" s="1075"/>
      <c r="O749" s="775"/>
      <c r="P749" s="1076"/>
    </row>
    <row r="750" spans="1:16" s="456" customFormat="1" ht="105">
      <c r="A750" s="401" t="s">
        <v>1260</v>
      </c>
      <c r="B750" s="374" t="s">
        <v>1261</v>
      </c>
      <c r="C750" s="374" t="s">
        <v>1262</v>
      </c>
      <c r="D750" s="1065">
        <f t="shared" si="56"/>
        <v>50000</v>
      </c>
      <c r="E750" s="1066">
        <v>50000</v>
      </c>
      <c r="F750" s="1066"/>
      <c r="G750" s="1066"/>
      <c r="H750" s="1066"/>
      <c r="I750" s="1065">
        <f t="shared" si="57"/>
        <v>50000</v>
      </c>
      <c r="J750" s="1066">
        <v>50000</v>
      </c>
      <c r="K750" s="1066"/>
      <c r="L750" s="1066"/>
      <c r="M750" s="1071" t="s">
        <v>55</v>
      </c>
      <c r="N750" s="1075"/>
      <c r="O750" s="775"/>
      <c r="P750" s="1076"/>
    </row>
    <row r="751" spans="1:16" s="456" customFormat="1" ht="84">
      <c r="A751" s="401" t="s">
        <v>1263</v>
      </c>
      <c r="B751" s="374" t="s">
        <v>1264</v>
      </c>
      <c r="C751" s="374" t="s">
        <v>1265</v>
      </c>
      <c r="D751" s="1065">
        <f t="shared" si="56"/>
        <v>80000</v>
      </c>
      <c r="E751" s="1066">
        <v>80000</v>
      </c>
      <c r="F751" s="1066"/>
      <c r="G751" s="1066"/>
      <c r="H751" s="1066"/>
      <c r="I751" s="1065">
        <f t="shared" si="57"/>
        <v>80000</v>
      </c>
      <c r="J751" s="1066">
        <v>80000</v>
      </c>
      <c r="K751" s="1066"/>
      <c r="L751" s="1066"/>
      <c r="M751" s="1071" t="s">
        <v>31</v>
      </c>
      <c r="N751" s="1075"/>
      <c r="O751" s="775"/>
      <c r="P751" s="1076"/>
    </row>
    <row r="752" spans="1:16" s="456" customFormat="1" ht="105">
      <c r="A752" s="1064" t="s">
        <v>1266</v>
      </c>
      <c r="B752" s="428" t="s">
        <v>1267</v>
      </c>
      <c r="C752" s="428" t="s">
        <v>1268</v>
      </c>
      <c r="D752" s="1065">
        <f t="shared" si="56"/>
        <v>450000</v>
      </c>
      <c r="E752" s="1066">
        <v>450000</v>
      </c>
      <c r="F752" s="1066"/>
      <c r="G752" s="1066"/>
      <c r="H752" s="1066"/>
      <c r="I752" s="1065">
        <f t="shared" si="57"/>
        <v>450000</v>
      </c>
      <c r="J752" s="1066">
        <v>450000</v>
      </c>
      <c r="K752" s="1066"/>
      <c r="L752" s="1066"/>
      <c r="M752" s="1071" t="s">
        <v>31</v>
      </c>
      <c r="N752" s="1075"/>
      <c r="O752" s="775"/>
      <c r="P752" s="1076"/>
    </row>
    <row r="753" spans="1:16" s="456" customFormat="1" ht="42">
      <c r="A753" s="1064" t="s">
        <v>1269</v>
      </c>
      <c r="B753" s="408" t="s">
        <v>1270</v>
      </c>
      <c r="C753" s="408" t="s">
        <v>1271</v>
      </c>
      <c r="D753" s="1065">
        <f t="shared" si="56"/>
        <v>32099990</v>
      </c>
      <c r="E753" s="1066">
        <v>32099990</v>
      </c>
      <c r="F753" s="1066"/>
      <c r="G753" s="1066"/>
      <c r="H753" s="1066"/>
      <c r="I753" s="1065">
        <f t="shared" si="57"/>
        <v>32099990</v>
      </c>
      <c r="J753" s="1066">
        <v>32099990</v>
      </c>
      <c r="K753" s="1066"/>
      <c r="L753" s="1066"/>
      <c r="M753" s="1071" t="s">
        <v>704</v>
      </c>
      <c r="N753" s="1075"/>
      <c r="O753" s="775"/>
      <c r="P753" s="1076"/>
    </row>
    <row r="754" spans="1:16" s="456" customFormat="1" ht="21">
      <c r="A754" s="1078" t="s">
        <v>1272</v>
      </c>
      <c r="B754" s="1064"/>
      <c r="C754" s="1064"/>
      <c r="D754" s="1065">
        <f>SUM(E754:H754)</f>
        <v>2000000</v>
      </c>
      <c r="E754" s="1066">
        <v>2000000</v>
      </c>
      <c r="F754" s="1066"/>
      <c r="G754" s="1066"/>
      <c r="H754" s="1066"/>
      <c r="I754" s="1065">
        <f t="shared" si="57"/>
        <v>2000000</v>
      </c>
      <c r="J754" s="1066">
        <v>2000000</v>
      </c>
      <c r="K754" s="1066"/>
      <c r="L754" s="1066"/>
      <c r="M754" s="1071" t="s">
        <v>145</v>
      </c>
      <c r="N754" s="1075"/>
      <c r="O754" s="775"/>
      <c r="P754" s="1076"/>
    </row>
    <row r="755" spans="1:16" s="456" customFormat="1" ht="84">
      <c r="A755" s="1064" t="s">
        <v>1273</v>
      </c>
      <c r="B755" s="366" t="s">
        <v>1274</v>
      </c>
      <c r="C755" s="366" t="s">
        <v>1275</v>
      </c>
      <c r="D755" s="1065"/>
      <c r="E755" s="1066"/>
      <c r="F755" s="1066"/>
      <c r="G755" s="1066"/>
      <c r="H755" s="1066"/>
      <c r="I755" s="1065"/>
      <c r="J755" s="1066"/>
      <c r="K755" s="1066"/>
      <c r="L755" s="1066"/>
      <c r="M755" s="1071"/>
      <c r="N755" s="1075"/>
      <c r="O755" s="775"/>
      <c r="P755" s="1076"/>
    </row>
    <row r="756" spans="1:16" s="456" customFormat="1" ht="21">
      <c r="A756" s="401" t="s">
        <v>1276</v>
      </c>
      <c r="B756" s="428"/>
      <c r="C756" s="374"/>
      <c r="D756" s="1065"/>
      <c r="E756" s="1066"/>
      <c r="F756" s="1066"/>
      <c r="G756" s="1066"/>
      <c r="H756" s="1066"/>
      <c r="I756" s="1065"/>
      <c r="J756" s="1066"/>
      <c r="K756" s="1066"/>
      <c r="L756" s="1066"/>
      <c r="M756" s="1071"/>
      <c r="N756" s="1075"/>
      <c r="O756" s="775"/>
      <c r="P756" s="1076"/>
    </row>
    <row r="757" spans="1:16" s="456" customFormat="1" ht="21">
      <c r="A757" s="401" t="s">
        <v>1277</v>
      </c>
      <c r="B757" s="428"/>
      <c r="C757" s="374"/>
      <c r="D757" s="1065"/>
      <c r="E757" s="1066"/>
      <c r="F757" s="1066"/>
      <c r="G757" s="1066"/>
      <c r="H757" s="1066"/>
      <c r="I757" s="1065"/>
      <c r="J757" s="1066"/>
      <c r="K757" s="1066"/>
      <c r="L757" s="1066"/>
      <c r="M757" s="1071"/>
      <c r="N757" s="1075"/>
      <c r="O757" s="775"/>
      <c r="P757" s="1076"/>
    </row>
    <row r="758" spans="1:16" s="456" customFormat="1" ht="21">
      <c r="A758" s="1078" t="s">
        <v>1278</v>
      </c>
      <c r="B758" s="1078"/>
      <c r="C758" s="1078"/>
      <c r="D758" s="1065">
        <f>SUM(D759:D760)</f>
        <v>1100000</v>
      </c>
      <c r="E758" s="1065">
        <f aca="true" t="shared" si="65" ref="E758:J758">SUM(E759:E760)</f>
        <v>1100000</v>
      </c>
      <c r="F758" s="1065"/>
      <c r="G758" s="1065"/>
      <c r="H758" s="1065"/>
      <c r="I758" s="1065">
        <f t="shared" si="65"/>
        <v>1100000</v>
      </c>
      <c r="J758" s="1065">
        <f t="shared" si="65"/>
        <v>1100000</v>
      </c>
      <c r="K758" s="1065"/>
      <c r="L758" s="1065"/>
      <c r="M758" s="1071"/>
      <c r="N758" s="1075"/>
      <c r="O758" s="775"/>
      <c r="P758" s="1076"/>
    </row>
    <row r="759" spans="1:16" s="456" customFormat="1" ht="63">
      <c r="A759" s="1064" t="s">
        <v>1279</v>
      </c>
      <c r="B759" s="1064" t="s">
        <v>1280</v>
      </c>
      <c r="C759" s="1064" t="s">
        <v>1281</v>
      </c>
      <c r="D759" s="1065">
        <f t="shared" si="56"/>
        <v>600000</v>
      </c>
      <c r="E759" s="1066">
        <v>600000</v>
      </c>
      <c r="F759" s="1066"/>
      <c r="G759" s="1066"/>
      <c r="H759" s="1066"/>
      <c r="I759" s="1065">
        <f t="shared" si="57"/>
        <v>600000</v>
      </c>
      <c r="J759" s="1066">
        <v>600000</v>
      </c>
      <c r="K759" s="1066"/>
      <c r="L759" s="1066"/>
      <c r="M759" s="1071" t="s">
        <v>119</v>
      </c>
      <c r="N759" s="1075"/>
      <c r="O759" s="775"/>
      <c r="P759" s="1076"/>
    </row>
    <row r="760" spans="1:16" s="456" customFormat="1" ht="63">
      <c r="A760" s="1064" t="s">
        <v>1282</v>
      </c>
      <c r="B760" s="1064" t="s">
        <v>1283</v>
      </c>
      <c r="C760" s="1064" t="s">
        <v>1284</v>
      </c>
      <c r="D760" s="1065">
        <f t="shared" si="56"/>
        <v>500000</v>
      </c>
      <c r="E760" s="1066">
        <v>500000</v>
      </c>
      <c r="F760" s="1066"/>
      <c r="G760" s="1066"/>
      <c r="H760" s="1066"/>
      <c r="I760" s="1065">
        <f t="shared" si="57"/>
        <v>500000</v>
      </c>
      <c r="J760" s="1066">
        <v>500000</v>
      </c>
      <c r="K760" s="1066"/>
      <c r="L760" s="1066"/>
      <c r="M760" s="1071" t="s">
        <v>119</v>
      </c>
      <c r="N760" s="1075"/>
      <c r="O760" s="775"/>
      <c r="P760" s="1076"/>
    </row>
    <row r="761" spans="1:16" s="456" customFormat="1" ht="21">
      <c r="A761" s="1078" t="s">
        <v>1285</v>
      </c>
      <c r="B761" s="356"/>
      <c r="C761" s="356"/>
      <c r="D761" s="1065">
        <f>SUM(D762:D765)</f>
        <v>7576000</v>
      </c>
      <c r="E761" s="1065">
        <f>SUM(E762:E765)</f>
        <v>7576000</v>
      </c>
      <c r="F761" s="1065"/>
      <c r="G761" s="1065"/>
      <c r="H761" s="1065"/>
      <c r="I761" s="1065">
        <f>SUM(I762:I765)</f>
        <v>7576000</v>
      </c>
      <c r="J761" s="1065">
        <f>SUM(J762:J765)</f>
        <v>5706000</v>
      </c>
      <c r="K761" s="1065"/>
      <c r="L761" s="1065">
        <f>SUM(L762:L765)</f>
        <v>1870000</v>
      </c>
      <c r="M761" s="1071"/>
      <c r="N761" s="1075"/>
      <c r="O761" s="775"/>
      <c r="P761" s="1076"/>
    </row>
    <row r="762" spans="1:16" s="456" customFormat="1" ht="42">
      <c r="A762" s="1064" t="s">
        <v>1286</v>
      </c>
      <c r="B762" s="366" t="s">
        <v>1287</v>
      </c>
      <c r="C762" s="366" t="s">
        <v>1288</v>
      </c>
      <c r="D762" s="1065">
        <f t="shared" si="56"/>
        <v>305700</v>
      </c>
      <c r="E762" s="1066">
        <v>305700</v>
      </c>
      <c r="F762" s="1066"/>
      <c r="G762" s="1066"/>
      <c r="H762" s="1066"/>
      <c r="I762" s="1065">
        <f t="shared" si="57"/>
        <v>305700</v>
      </c>
      <c r="J762" s="1066">
        <v>305700</v>
      </c>
      <c r="K762" s="1066"/>
      <c r="L762" s="1066"/>
      <c r="M762" s="1071" t="s">
        <v>31</v>
      </c>
      <c r="N762" s="1075"/>
      <c r="O762" s="775"/>
      <c r="P762" s="1076"/>
    </row>
    <row r="763" spans="1:16" s="456" customFormat="1" ht="63">
      <c r="A763" s="1064" t="s">
        <v>1289</v>
      </c>
      <c r="B763" s="374" t="s">
        <v>1290</v>
      </c>
      <c r="C763" s="374" t="s">
        <v>1291</v>
      </c>
      <c r="D763" s="1065">
        <f t="shared" si="56"/>
        <v>1550300</v>
      </c>
      <c r="E763" s="1066">
        <v>1550300</v>
      </c>
      <c r="F763" s="1066"/>
      <c r="G763" s="1066"/>
      <c r="H763" s="1066"/>
      <c r="I763" s="1065">
        <f t="shared" si="57"/>
        <v>1550300</v>
      </c>
      <c r="J763" s="1066">
        <v>1550300</v>
      </c>
      <c r="K763" s="1066"/>
      <c r="L763" s="1066"/>
      <c r="M763" s="1071" t="s">
        <v>328</v>
      </c>
      <c r="N763" s="1075"/>
      <c r="O763" s="775"/>
      <c r="P763" s="1076"/>
    </row>
    <row r="764" spans="1:16" s="456" customFormat="1" ht="63">
      <c r="A764" s="1064" t="s">
        <v>1292</v>
      </c>
      <c r="B764" s="374" t="s">
        <v>1293</v>
      </c>
      <c r="C764" s="374" t="s">
        <v>1294</v>
      </c>
      <c r="D764" s="1065">
        <f t="shared" si="56"/>
        <v>3850000</v>
      </c>
      <c r="E764" s="1066">
        <v>3850000</v>
      </c>
      <c r="F764" s="1066"/>
      <c r="G764" s="1066"/>
      <c r="H764" s="1066"/>
      <c r="I764" s="1065">
        <f t="shared" si="57"/>
        <v>3850000</v>
      </c>
      <c r="J764" s="1066">
        <v>3850000</v>
      </c>
      <c r="K764" s="1066"/>
      <c r="L764" s="1066"/>
      <c r="M764" s="1071" t="s">
        <v>704</v>
      </c>
      <c r="N764" s="1075"/>
      <c r="O764" s="775"/>
      <c r="P764" s="1076"/>
    </row>
    <row r="765" spans="1:16" s="456" customFormat="1" ht="126">
      <c r="A765" s="1064" t="s">
        <v>1295</v>
      </c>
      <c r="B765" s="374" t="s">
        <v>1296</v>
      </c>
      <c r="C765" s="374" t="s">
        <v>1297</v>
      </c>
      <c r="D765" s="1065">
        <f t="shared" si="56"/>
        <v>1870000</v>
      </c>
      <c r="E765" s="1066">
        <v>1870000</v>
      </c>
      <c r="F765" s="1066"/>
      <c r="G765" s="1066"/>
      <c r="H765" s="1066"/>
      <c r="I765" s="1065">
        <f t="shared" si="57"/>
        <v>1870000</v>
      </c>
      <c r="J765" s="1066"/>
      <c r="K765" s="1066"/>
      <c r="L765" s="1066">
        <v>1870000</v>
      </c>
      <c r="M765" s="1071" t="s">
        <v>119</v>
      </c>
      <c r="N765" s="1075"/>
      <c r="O765" s="775"/>
      <c r="P765" s="1076"/>
    </row>
    <row r="766" spans="1:16" s="456" customFormat="1" ht="189">
      <c r="A766" s="1095" t="s">
        <v>1298</v>
      </c>
      <c r="B766" s="1064" t="s">
        <v>1299</v>
      </c>
      <c r="C766" s="1064" t="s">
        <v>1300</v>
      </c>
      <c r="D766" s="1065">
        <f t="shared" si="56"/>
        <v>952200</v>
      </c>
      <c r="E766" s="1066"/>
      <c r="F766" s="1066"/>
      <c r="G766" s="1066"/>
      <c r="H766" s="1066">
        <v>952200</v>
      </c>
      <c r="I766" s="1065">
        <f t="shared" si="57"/>
        <v>952200</v>
      </c>
      <c r="J766" s="1066">
        <v>952200</v>
      </c>
      <c r="K766" s="1066"/>
      <c r="L766" s="1067"/>
      <c r="M766" s="1068" t="s">
        <v>328</v>
      </c>
      <c r="N766" s="1096"/>
      <c r="O766" s="775"/>
      <c r="P766" s="1076"/>
    </row>
    <row r="767" spans="1:16" s="490" customFormat="1" ht="189">
      <c r="A767" s="1064" t="s">
        <v>1301</v>
      </c>
      <c r="B767" s="1064" t="s">
        <v>1299</v>
      </c>
      <c r="C767" s="1064" t="s">
        <v>1302</v>
      </c>
      <c r="D767" s="1065">
        <f t="shared" si="56"/>
        <v>952200</v>
      </c>
      <c r="E767" s="1069"/>
      <c r="F767" s="1069"/>
      <c r="G767" s="1069"/>
      <c r="H767" s="1069">
        <v>952200</v>
      </c>
      <c r="I767" s="1065">
        <f t="shared" si="57"/>
        <v>952200</v>
      </c>
      <c r="J767" s="1069">
        <v>952200</v>
      </c>
      <c r="K767" s="1069"/>
      <c r="L767" s="1070"/>
      <c r="M767" s="1071" t="s">
        <v>328</v>
      </c>
      <c r="N767" s="1096"/>
      <c r="O767" s="775"/>
      <c r="P767" s="1070"/>
    </row>
    <row r="768" spans="1:16" s="456" customFormat="1" ht="231">
      <c r="A768" s="401" t="s">
        <v>1303</v>
      </c>
      <c r="B768" s="401" t="s">
        <v>1304</v>
      </c>
      <c r="C768" s="401" t="s">
        <v>1305</v>
      </c>
      <c r="D768" s="1065">
        <f t="shared" si="56"/>
        <v>6527500</v>
      </c>
      <c r="E768" s="1066"/>
      <c r="F768" s="1066"/>
      <c r="G768" s="1066"/>
      <c r="H768" s="1066">
        <f>2195200+2137100+2195200</f>
        <v>6527500</v>
      </c>
      <c r="I768" s="1065">
        <f t="shared" si="57"/>
        <v>6527500</v>
      </c>
      <c r="J768" s="1066">
        <f>2195200+2137100+2195200</f>
        <v>6527500</v>
      </c>
      <c r="K768" s="1066"/>
      <c r="L768" s="401"/>
      <c r="M768" s="1071" t="s">
        <v>328</v>
      </c>
      <c r="N768" s="1096"/>
      <c r="O768" s="775"/>
      <c r="P768" s="1076"/>
    </row>
    <row r="769" spans="1:16" s="456" customFormat="1" ht="189">
      <c r="A769" s="401" t="s">
        <v>1306</v>
      </c>
      <c r="B769" s="401" t="s">
        <v>1307</v>
      </c>
      <c r="C769" s="401" t="s">
        <v>1308</v>
      </c>
      <c r="D769" s="1065">
        <f t="shared" si="56"/>
        <v>806200</v>
      </c>
      <c r="E769" s="1066"/>
      <c r="F769" s="1066"/>
      <c r="G769" s="1066"/>
      <c r="H769" s="1066">
        <v>806200</v>
      </c>
      <c r="I769" s="1065">
        <f t="shared" si="57"/>
        <v>806200</v>
      </c>
      <c r="J769" s="1066">
        <v>806200</v>
      </c>
      <c r="K769" s="1066"/>
      <c r="L769" s="401"/>
      <c r="M769" s="1071" t="s">
        <v>328</v>
      </c>
      <c r="N769" s="1096"/>
      <c r="O769" s="775"/>
      <c r="P769" s="401"/>
    </row>
    <row r="770" spans="1:16" s="1106" customFormat="1" ht="21">
      <c r="A770" s="1097" t="s">
        <v>36</v>
      </c>
      <c r="B770" s="1098"/>
      <c r="C770" s="1098"/>
      <c r="D770" s="1099">
        <f t="shared" si="56"/>
        <v>119317300</v>
      </c>
      <c r="E770" s="1100">
        <v>117687100</v>
      </c>
      <c r="F770" s="1101"/>
      <c r="G770" s="1101"/>
      <c r="H770" s="1101">
        <v>1630200</v>
      </c>
      <c r="I770" s="1099">
        <f t="shared" si="57"/>
        <v>119317300</v>
      </c>
      <c r="J770" s="1101">
        <f>+D770</f>
        <v>119317300</v>
      </c>
      <c r="K770" s="1102"/>
      <c r="L770" s="1102"/>
      <c r="M770" s="1103" t="s">
        <v>119</v>
      </c>
      <c r="N770" s="1104" t="s">
        <v>1309</v>
      </c>
      <c r="O770" s="1104" t="s">
        <v>14</v>
      </c>
      <c r="P770" s="1105">
        <v>6</v>
      </c>
    </row>
    <row r="771" spans="1:16" s="750" customFormat="1" ht="21">
      <c r="A771" s="1107" t="s">
        <v>1310</v>
      </c>
      <c r="B771" s="1108"/>
      <c r="C771" s="1108"/>
      <c r="D771" s="1109">
        <f>SUM(E771:H771)</f>
        <v>56148000</v>
      </c>
      <c r="E771" s="1109">
        <f>SUM(E772:E806)</f>
        <v>29255100</v>
      </c>
      <c r="F771" s="1110">
        <f>SUM(F772:F806)</f>
        <v>0</v>
      </c>
      <c r="G771" s="1109">
        <f>SUM(G772:G806)</f>
        <v>19500000</v>
      </c>
      <c r="H771" s="1109">
        <f>SUM(H772:H806)</f>
        <v>7392900</v>
      </c>
      <c r="I771" s="1109">
        <f>SUM(J771:L771)</f>
        <v>56148000</v>
      </c>
      <c r="J771" s="1109">
        <f>SUM(J772:J806)</f>
        <v>56148000</v>
      </c>
      <c r="K771" s="1111">
        <f>SUM(K772:K806)</f>
        <v>0</v>
      </c>
      <c r="L771" s="1111">
        <f>SUM(L772:L806)</f>
        <v>0</v>
      </c>
      <c r="M771" s="1112"/>
      <c r="N771" s="938" t="s">
        <v>1311</v>
      </c>
      <c r="O771" s="1113" t="s">
        <v>72</v>
      </c>
      <c r="P771" s="270"/>
    </row>
    <row r="772" spans="1:16" s="750" customFormat="1" ht="21">
      <c r="A772" s="1230" t="s">
        <v>1312</v>
      </c>
      <c r="B772" s="1117" t="s">
        <v>1313</v>
      </c>
      <c r="C772" s="1121" t="s">
        <v>1314</v>
      </c>
      <c r="D772" s="1114"/>
      <c r="E772" s="1114"/>
      <c r="F772" s="1114"/>
      <c r="G772" s="1114"/>
      <c r="H772" s="1114"/>
      <c r="I772" s="1114"/>
      <c r="J772" s="1114"/>
      <c r="K772" s="1114"/>
      <c r="L772" s="1115"/>
      <c r="M772" s="1116"/>
      <c r="N772" s="1117"/>
      <c r="O772" s="1118"/>
      <c r="P772" s="270"/>
    </row>
    <row r="773" spans="1:16" s="750" customFormat="1" ht="21">
      <c r="A773" s="1231" t="s">
        <v>1315</v>
      </c>
      <c r="B773" s="1121" t="s">
        <v>1316</v>
      </c>
      <c r="C773" s="1121" t="s">
        <v>1317</v>
      </c>
      <c r="D773" s="1119"/>
      <c r="E773" s="1119"/>
      <c r="F773" s="1119"/>
      <c r="G773" s="1119"/>
      <c r="H773" s="1119"/>
      <c r="I773" s="1119"/>
      <c r="J773" s="1119"/>
      <c r="K773" s="1119"/>
      <c r="L773" s="487"/>
      <c r="M773" s="1120"/>
      <c r="N773" s="1121"/>
      <c r="O773" s="498"/>
      <c r="P773" s="269"/>
    </row>
    <row r="774" spans="1:16" s="791" customFormat="1" ht="21">
      <c r="A774" s="1231" t="s">
        <v>1318</v>
      </c>
      <c r="B774" s="1121" t="s">
        <v>1319</v>
      </c>
      <c r="C774" s="1121" t="s">
        <v>1320</v>
      </c>
      <c r="D774" s="1122"/>
      <c r="E774" s="1122"/>
      <c r="F774" s="1122"/>
      <c r="G774" s="1122"/>
      <c r="H774" s="1122"/>
      <c r="I774" s="1122"/>
      <c r="J774" s="1122"/>
      <c r="K774" s="1122"/>
      <c r="L774" s="487"/>
      <c r="M774" s="1120"/>
      <c r="N774" s="1123"/>
      <c r="O774" s="498"/>
      <c r="P774" s="271"/>
    </row>
    <row r="775" spans="1:16" s="750" customFormat="1" ht="84">
      <c r="A775" s="174" t="s">
        <v>1440</v>
      </c>
      <c r="B775" s="174" t="s">
        <v>1442</v>
      </c>
      <c r="C775" s="174" t="s">
        <v>1441</v>
      </c>
      <c r="D775" s="1119"/>
      <c r="E775" s="1119">
        <v>15600000</v>
      </c>
      <c r="F775" s="1119"/>
      <c r="G775" s="1119"/>
      <c r="H775" s="1119"/>
      <c r="I775" s="1119"/>
      <c r="J775" s="1119">
        <v>15600000</v>
      </c>
      <c r="K775" s="1119"/>
      <c r="L775" s="487"/>
      <c r="M775" s="1120" t="s">
        <v>55</v>
      </c>
      <c r="N775" s="1121"/>
      <c r="O775" s="1124"/>
      <c r="P775" s="270"/>
    </row>
    <row r="776" spans="1:16" s="791" customFormat="1" ht="84">
      <c r="A776" s="174" t="s">
        <v>1443</v>
      </c>
      <c r="B776" s="174" t="s">
        <v>1445</v>
      </c>
      <c r="C776" s="174" t="s">
        <v>1444</v>
      </c>
      <c r="D776" s="1122"/>
      <c r="E776" s="1122">
        <v>534750</v>
      </c>
      <c r="F776" s="1122"/>
      <c r="G776" s="1122"/>
      <c r="H776" s="1122"/>
      <c r="I776" s="1122"/>
      <c r="J776" s="1122">
        <v>534750</v>
      </c>
      <c r="K776" s="1122"/>
      <c r="L776" s="487"/>
      <c r="M776" s="1120" t="s">
        <v>55</v>
      </c>
      <c r="N776" s="1123"/>
      <c r="O776" s="498"/>
      <c r="P776" s="271"/>
    </row>
    <row r="777" spans="1:16" s="791" customFormat="1" ht="42">
      <c r="A777" s="1232" t="s">
        <v>1439</v>
      </c>
      <c r="B777" s="174"/>
      <c r="C777" s="1121"/>
      <c r="D777" s="1122"/>
      <c r="E777" s="1122"/>
      <c r="F777" s="1122"/>
      <c r="G777" s="1122"/>
      <c r="H777" s="1122">
        <v>1700000</v>
      </c>
      <c r="I777" s="1122"/>
      <c r="J777" s="1122">
        <v>1700000</v>
      </c>
      <c r="K777" s="1122"/>
      <c r="L777" s="487"/>
      <c r="M777" s="1120" t="s">
        <v>55</v>
      </c>
      <c r="N777" s="1123"/>
      <c r="O777" s="498"/>
      <c r="P777" s="271"/>
    </row>
    <row r="778" spans="1:16" s="750" customFormat="1" ht="84">
      <c r="A778" s="1125" t="s">
        <v>1460</v>
      </c>
      <c r="B778" s="174" t="s">
        <v>1461</v>
      </c>
      <c r="C778" s="1129" t="s">
        <v>1462</v>
      </c>
      <c r="D778" s="1119"/>
      <c r="E778" s="1119"/>
      <c r="F778" s="1119"/>
      <c r="G778" s="1119"/>
      <c r="H778" s="1119"/>
      <c r="I778" s="1119"/>
      <c r="J778" s="1119"/>
      <c r="K778" s="1119"/>
      <c r="L778" s="487"/>
      <c r="M778" s="1120"/>
      <c r="N778" s="1121"/>
      <c r="O778" s="498"/>
      <c r="P778" s="270"/>
    </row>
    <row r="779" spans="1:16" s="750" customFormat="1" ht="84">
      <c r="A779" s="174" t="s">
        <v>1434</v>
      </c>
      <c r="B779" s="174" t="s">
        <v>1446</v>
      </c>
      <c r="C779" s="174" t="s">
        <v>1436</v>
      </c>
      <c r="D779" s="1119"/>
      <c r="E779" s="1119">
        <v>3252000</v>
      </c>
      <c r="F779" s="1119"/>
      <c r="G779" s="1119"/>
      <c r="H779" s="1119"/>
      <c r="I779" s="1119"/>
      <c r="J779" s="1119">
        <v>3252000</v>
      </c>
      <c r="K779" s="1119"/>
      <c r="L779" s="487"/>
      <c r="M779" s="1120" t="s">
        <v>54</v>
      </c>
      <c r="N779" s="1121"/>
      <c r="O779" s="498"/>
      <c r="P779" s="270"/>
    </row>
    <row r="780" spans="1:16" s="750" customFormat="1" ht="84">
      <c r="A780" s="174" t="s">
        <v>1435</v>
      </c>
      <c r="B780" s="174" t="s">
        <v>1447</v>
      </c>
      <c r="C780" s="174" t="s">
        <v>1438</v>
      </c>
      <c r="D780" s="1119"/>
      <c r="E780" s="1119">
        <v>582200</v>
      </c>
      <c r="F780" s="1119"/>
      <c r="G780" s="1119"/>
      <c r="H780" s="1119"/>
      <c r="I780" s="1119"/>
      <c r="J780" s="1119">
        <v>582200</v>
      </c>
      <c r="K780" s="1119"/>
      <c r="L780" s="487"/>
      <c r="M780" s="1120" t="s">
        <v>54</v>
      </c>
      <c r="N780" s="1121"/>
      <c r="O780" s="498"/>
      <c r="P780" s="270"/>
    </row>
    <row r="781" spans="1:16" s="750" customFormat="1" ht="84">
      <c r="A781" s="174" t="s">
        <v>1437</v>
      </c>
      <c r="B781" s="174" t="s">
        <v>1448</v>
      </c>
      <c r="C781" s="1129" t="s">
        <v>1321</v>
      </c>
      <c r="D781" s="1119"/>
      <c r="E781" s="1119"/>
      <c r="F781" s="1119"/>
      <c r="G781" s="1119">
        <v>19500000</v>
      </c>
      <c r="H781" s="1119"/>
      <c r="I781" s="1119"/>
      <c r="J781" s="1119">
        <v>19500000</v>
      </c>
      <c r="K781" s="1119"/>
      <c r="L781" s="487"/>
      <c r="M781" s="1120" t="s">
        <v>31</v>
      </c>
      <c r="N781" s="1121"/>
      <c r="O781" s="498"/>
      <c r="P781" s="270"/>
    </row>
    <row r="782" spans="1:16" s="750" customFormat="1" ht="63">
      <c r="A782" s="174" t="s">
        <v>1433</v>
      </c>
      <c r="B782" s="174" t="s">
        <v>1449</v>
      </c>
      <c r="C782" s="1129" t="s">
        <v>1431</v>
      </c>
      <c r="D782" s="1119"/>
      <c r="E782" s="1119">
        <v>1782600</v>
      </c>
      <c r="F782" s="1119"/>
      <c r="G782" s="1119"/>
      <c r="H782" s="1119"/>
      <c r="I782" s="1119"/>
      <c r="J782" s="1119">
        <v>1782600</v>
      </c>
      <c r="K782" s="1119"/>
      <c r="L782" s="487"/>
      <c r="M782" s="1120" t="s">
        <v>704</v>
      </c>
      <c r="N782" s="1121"/>
      <c r="O782" s="498"/>
      <c r="P782" s="270"/>
    </row>
    <row r="783" spans="1:16" s="750" customFormat="1" ht="63">
      <c r="A783" s="1233" t="s">
        <v>1429</v>
      </c>
      <c r="B783" s="174" t="s">
        <v>1430</v>
      </c>
      <c r="C783" s="175" t="s">
        <v>1428</v>
      </c>
      <c r="D783" s="1119"/>
      <c r="E783" s="1119">
        <v>160500</v>
      </c>
      <c r="F783" s="1119"/>
      <c r="G783" s="1119"/>
      <c r="H783" s="1119"/>
      <c r="I783" s="1119"/>
      <c r="J783" s="1119">
        <v>160500</v>
      </c>
      <c r="K783" s="1119"/>
      <c r="L783" s="487"/>
      <c r="M783" s="1120" t="s">
        <v>31</v>
      </c>
      <c r="N783" s="1121"/>
      <c r="O783" s="498"/>
      <c r="P783" s="270"/>
    </row>
    <row r="784" spans="1:16" s="750" customFormat="1" ht="42">
      <c r="A784" s="1233" t="s">
        <v>1432</v>
      </c>
      <c r="B784" s="174" t="s">
        <v>1450</v>
      </c>
      <c r="C784" s="175" t="s">
        <v>1427</v>
      </c>
      <c r="D784" s="1119"/>
      <c r="E784" s="1119">
        <v>260600</v>
      </c>
      <c r="F784" s="1119"/>
      <c r="G784" s="1119"/>
      <c r="H784" s="1119"/>
      <c r="I784" s="1119"/>
      <c r="J784" s="1119">
        <v>260600</v>
      </c>
      <c r="K784" s="1119"/>
      <c r="L784" s="487"/>
      <c r="M784" s="1120" t="s">
        <v>42</v>
      </c>
      <c r="N784" s="1121"/>
      <c r="O784" s="498"/>
      <c r="P784" s="270"/>
    </row>
    <row r="785" spans="1:16" s="750" customFormat="1" ht="42">
      <c r="A785" s="174" t="s">
        <v>1425</v>
      </c>
      <c r="B785" s="174" t="s">
        <v>1426</v>
      </c>
      <c r="C785" s="174" t="s">
        <v>1423</v>
      </c>
      <c r="D785" s="1119"/>
      <c r="E785" s="1119">
        <v>520000</v>
      </c>
      <c r="F785" s="1119"/>
      <c r="G785" s="1119"/>
      <c r="H785" s="1119"/>
      <c r="I785" s="1119"/>
      <c r="J785" s="1119">
        <v>520000</v>
      </c>
      <c r="K785" s="1119"/>
      <c r="L785" s="487"/>
      <c r="M785" s="1120" t="s">
        <v>1322</v>
      </c>
      <c r="N785" s="1121"/>
      <c r="O785" s="498"/>
      <c r="P785" s="270"/>
    </row>
    <row r="786" spans="1:16" s="750" customFormat="1" ht="42">
      <c r="A786" s="1125" t="s">
        <v>1422</v>
      </c>
      <c r="B786" s="174" t="s">
        <v>1451</v>
      </c>
      <c r="C786" s="237" t="s">
        <v>1323</v>
      </c>
      <c r="D786" s="1119"/>
      <c r="E786" s="1119"/>
      <c r="F786" s="1119"/>
      <c r="G786" s="1119"/>
      <c r="H786" s="1119"/>
      <c r="I786" s="1119"/>
      <c r="J786" s="1119"/>
      <c r="K786" s="1119"/>
      <c r="L786" s="487"/>
      <c r="M786" s="1120"/>
      <c r="N786" s="1121"/>
      <c r="O786" s="498"/>
      <c r="P786" s="270"/>
    </row>
    <row r="787" spans="1:16" s="750" customFormat="1" ht="42">
      <c r="A787" s="1128" t="s">
        <v>1420</v>
      </c>
      <c r="B787" s="174" t="s">
        <v>1421</v>
      </c>
      <c r="D787" s="1119"/>
      <c r="E787" s="1119">
        <v>513200</v>
      </c>
      <c r="F787" s="1119"/>
      <c r="G787" s="1119"/>
      <c r="H787" s="1119"/>
      <c r="I787" s="1119"/>
      <c r="J787" s="1119">
        <v>513200</v>
      </c>
      <c r="K787" s="1119"/>
      <c r="L787" s="487"/>
      <c r="M787" s="1120" t="s">
        <v>42</v>
      </c>
      <c r="N787" s="1121"/>
      <c r="O787" s="498"/>
      <c r="P787" s="270"/>
    </row>
    <row r="788" spans="1:16" s="750" customFormat="1" ht="67.5" customHeight="1">
      <c r="A788" s="1128" t="s">
        <v>1419</v>
      </c>
      <c r="B788" s="174" t="s">
        <v>1452</v>
      </c>
      <c r="C788" s="1127"/>
      <c r="D788" s="1119"/>
      <c r="E788" s="1119">
        <v>449900</v>
      </c>
      <c r="F788" s="1119"/>
      <c r="G788" s="1119"/>
      <c r="H788" s="1119"/>
      <c r="I788" s="1119"/>
      <c r="J788" s="1119">
        <v>449900</v>
      </c>
      <c r="K788" s="1119"/>
      <c r="L788" s="487"/>
      <c r="M788" s="1120"/>
      <c r="N788" s="1121"/>
      <c r="O788" s="498"/>
      <c r="P788" s="270"/>
    </row>
    <row r="789" spans="1:16" s="750" customFormat="1" ht="89.25" customHeight="1">
      <c r="A789" s="1128" t="s">
        <v>1424</v>
      </c>
      <c r="B789" s="174" t="s">
        <v>1453</v>
      </c>
      <c r="C789" s="174"/>
      <c r="D789" s="1119"/>
      <c r="E789" s="1119">
        <v>4452600</v>
      </c>
      <c r="F789" s="1119"/>
      <c r="G789" s="1119"/>
      <c r="H789" s="1119"/>
      <c r="I789" s="1119"/>
      <c r="J789" s="1119">
        <v>4452600</v>
      </c>
      <c r="K789" s="1119"/>
      <c r="L789" s="487"/>
      <c r="M789" s="1120" t="s">
        <v>57</v>
      </c>
      <c r="N789" s="1121"/>
      <c r="O789" s="1124"/>
      <c r="P789" s="270"/>
    </row>
    <row r="790" spans="1:16" s="750" customFormat="1" ht="42">
      <c r="A790" s="1128" t="s">
        <v>1414</v>
      </c>
      <c r="B790" s="175" t="s">
        <v>1454</v>
      </c>
      <c r="C790" s="1129"/>
      <c r="D790" s="1119"/>
      <c r="E790" s="1119">
        <v>910400</v>
      </c>
      <c r="F790" s="1119"/>
      <c r="G790" s="1119"/>
      <c r="H790" s="1119"/>
      <c r="I790" s="1119"/>
      <c r="J790" s="1119">
        <v>910400</v>
      </c>
      <c r="K790" s="1119"/>
      <c r="L790" s="487"/>
      <c r="M790" s="1120" t="s">
        <v>42</v>
      </c>
      <c r="N790" s="1121"/>
      <c r="O790" s="498"/>
      <c r="P790" s="270"/>
    </row>
    <row r="791" spans="1:16" s="750" customFormat="1" ht="63">
      <c r="A791" s="1128" t="s">
        <v>1418</v>
      </c>
      <c r="B791" s="175" t="s">
        <v>1417</v>
      </c>
      <c r="C791" s="1129"/>
      <c r="D791" s="1119"/>
      <c r="E791" s="1119"/>
      <c r="F791" s="1119"/>
      <c r="G791" s="1119"/>
      <c r="H791" s="1119">
        <v>4000000</v>
      </c>
      <c r="I791" s="1119"/>
      <c r="J791" s="1119">
        <v>4000000</v>
      </c>
      <c r="K791" s="1119"/>
      <c r="L791" s="487"/>
      <c r="M791" s="1120" t="s">
        <v>31</v>
      </c>
      <c r="N791" s="1121"/>
      <c r="O791" s="498"/>
      <c r="P791" s="270"/>
    </row>
    <row r="792" spans="1:16" s="1135" customFormat="1" ht="21">
      <c r="A792" s="1234" t="s">
        <v>1324</v>
      </c>
      <c r="B792" s="1233" t="s">
        <v>1455</v>
      </c>
      <c r="C792" s="1129"/>
      <c r="D792" s="1235"/>
      <c r="E792" s="474">
        <v>236350</v>
      </c>
      <c r="F792" s="1236"/>
      <c r="G792" s="1236"/>
      <c r="H792" s="1236"/>
      <c r="I792" s="1235"/>
      <c r="J792" s="509">
        <v>236350</v>
      </c>
      <c r="K792" s="1130"/>
      <c r="L792" s="1131"/>
      <c r="M792" s="1132" t="s">
        <v>328</v>
      </c>
      <c r="N792" s="1133"/>
      <c r="O792" s="1133"/>
      <c r="P792" s="1134">
        <v>6</v>
      </c>
    </row>
    <row r="793" spans="1:16" s="41" customFormat="1" ht="42">
      <c r="A793" s="1125" t="s">
        <v>1415</v>
      </c>
      <c r="B793" s="1237" t="s">
        <v>1416</v>
      </c>
      <c r="C793" s="174"/>
      <c r="D793" s="505"/>
      <c r="E793" s="505"/>
      <c r="F793" s="505"/>
      <c r="G793" s="505"/>
      <c r="H793" s="505"/>
      <c r="I793" s="505"/>
      <c r="J793" s="505"/>
      <c r="K793" s="505"/>
      <c r="L793" s="609"/>
      <c r="M793" s="1238"/>
      <c r="N793" s="505"/>
      <c r="O793" s="505"/>
      <c r="P793" s="776"/>
    </row>
    <row r="794" spans="1:16" s="750" customFormat="1" ht="21">
      <c r="A794" s="1129" t="s">
        <v>1325</v>
      </c>
      <c r="B794" s="1121" t="s">
        <v>1456</v>
      </c>
      <c r="C794" s="1121"/>
      <c r="D794" s="1121"/>
      <c r="E794" s="1121"/>
      <c r="F794" s="1121"/>
      <c r="G794" s="1121"/>
      <c r="H794" s="505">
        <v>674200</v>
      </c>
      <c r="I794" s="1121"/>
      <c r="J794" s="505">
        <v>674200</v>
      </c>
      <c r="K794" s="1121"/>
      <c r="L794" s="609"/>
      <c r="M794" s="1120" t="s">
        <v>42</v>
      </c>
      <c r="N794" s="1121"/>
      <c r="O794" s="1121"/>
      <c r="P794" s="749"/>
    </row>
    <row r="795" spans="1:16" s="750" customFormat="1" ht="21">
      <c r="A795" s="1129" t="s">
        <v>1326</v>
      </c>
      <c r="B795" s="1121" t="s">
        <v>1327</v>
      </c>
      <c r="C795" s="1126"/>
      <c r="D795" s="1121"/>
      <c r="E795" s="1121"/>
      <c r="F795" s="1121"/>
      <c r="G795" s="1121"/>
      <c r="H795" s="1121"/>
      <c r="I795" s="1121"/>
      <c r="J795" s="505"/>
      <c r="K795" s="1121"/>
      <c r="L795" s="609"/>
      <c r="M795" s="1120"/>
      <c r="N795" s="1121"/>
      <c r="O795" s="1121"/>
      <c r="P795" s="749"/>
    </row>
    <row r="796" spans="1:16" s="750" customFormat="1" ht="21">
      <c r="A796" s="1129" t="s">
        <v>1328</v>
      </c>
      <c r="B796" s="1121" t="s">
        <v>1329</v>
      </c>
      <c r="C796" s="1126"/>
      <c r="D796" s="1239"/>
      <c r="E796" s="1239"/>
      <c r="F796" s="1121"/>
      <c r="G796" s="1121"/>
      <c r="H796" s="1121"/>
      <c r="I796" s="1121"/>
      <c r="J796" s="505"/>
      <c r="K796" s="1121"/>
      <c r="L796" s="609"/>
      <c r="M796" s="1120"/>
      <c r="N796" s="1121"/>
      <c r="O796" s="1121"/>
      <c r="P796" s="749"/>
    </row>
    <row r="797" spans="1:16" s="750" customFormat="1" ht="21">
      <c r="A797" s="1129" t="s">
        <v>1330</v>
      </c>
      <c r="B797" s="1126" t="s">
        <v>1457</v>
      </c>
      <c r="C797" s="1126"/>
      <c r="D797" s="1239"/>
      <c r="E797" s="1239"/>
      <c r="F797" s="1121"/>
      <c r="G797" s="1121"/>
      <c r="H797" s="505">
        <v>638200</v>
      </c>
      <c r="I797" s="1121"/>
      <c r="J797" s="505">
        <v>638200</v>
      </c>
      <c r="K797" s="1121"/>
      <c r="L797" s="609"/>
      <c r="M797" s="1120" t="s">
        <v>54</v>
      </c>
      <c r="N797" s="1121"/>
      <c r="O797" s="1121"/>
      <c r="P797" s="749"/>
    </row>
    <row r="798" spans="1:16" s="750" customFormat="1" ht="21">
      <c r="A798" s="1129" t="s">
        <v>1331</v>
      </c>
      <c r="B798" s="1126" t="s">
        <v>1332</v>
      </c>
      <c r="C798" s="1126"/>
      <c r="D798" s="1121"/>
      <c r="E798" s="1121"/>
      <c r="F798" s="1121"/>
      <c r="G798" s="1121"/>
      <c r="H798" s="1121"/>
      <c r="I798" s="1121"/>
      <c r="J798" s="505"/>
      <c r="K798" s="1121"/>
      <c r="L798" s="609"/>
      <c r="M798" s="1120"/>
      <c r="N798" s="1121"/>
      <c r="O798" s="1121"/>
      <c r="P798" s="749"/>
    </row>
    <row r="799" spans="1:16" s="750" customFormat="1" ht="21">
      <c r="A799" s="1129" t="s">
        <v>1333</v>
      </c>
      <c r="B799" s="1126" t="s">
        <v>1334</v>
      </c>
      <c r="C799" s="1126"/>
      <c r="D799" s="1121"/>
      <c r="E799" s="1121"/>
      <c r="F799" s="1121"/>
      <c r="G799" s="1121"/>
      <c r="H799" s="1121"/>
      <c r="I799" s="1121"/>
      <c r="J799" s="505"/>
      <c r="K799" s="1121"/>
      <c r="L799" s="609"/>
      <c r="M799" s="1120"/>
      <c r="N799" s="1121"/>
      <c r="O799" s="1121"/>
      <c r="P799" s="749"/>
    </row>
    <row r="800" spans="1:16" s="750" customFormat="1" ht="21">
      <c r="A800" s="1129" t="s">
        <v>1335</v>
      </c>
      <c r="B800" s="1126" t="s">
        <v>1458</v>
      </c>
      <c r="C800" s="1121"/>
      <c r="D800" s="1121"/>
      <c r="E800" s="1121"/>
      <c r="F800" s="1121"/>
      <c r="G800" s="1121"/>
      <c r="H800" s="505">
        <v>380500</v>
      </c>
      <c r="I800" s="1121"/>
      <c r="J800" s="505">
        <v>380500</v>
      </c>
      <c r="K800" s="1121"/>
      <c r="L800" s="609"/>
      <c r="M800" s="1120" t="s">
        <v>55</v>
      </c>
      <c r="N800" s="1121"/>
      <c r="O800" s="1121"/>
      <c r="P800" s="749"/>
    </row>
    <row r="801" spans="1:16" s="750" customFormat="1" ht="21">
      <c r="A801" s="174" t="s">
        <v>1336</v>
      </c>
      <c r="B801" s="1126" t="s">
        <v>1337</v>
      </c>
      <c r="C801" s="1121"/>
      <c r="D801" s="1121"/>
      <c r="E801" s="1121"/>
      <c r="F801" s="1121"/>
      <c r="G801" s="1121"/>
      <c r="H801" s="1121"/>
      <c r="I801" s="1121"/>
      <c r="J801" s="1121"/>
      <c r="K801" s="1121"/>
      <c r="L801" s="609"/>
      <c r="M801" s="1120"/>
      <c r="N801" s="1121"/>
      <c r="O801" s="1121"/>
      <c r="P801" s="749"/>
    </row>
    <row r="802" spans="1:16" s="750" customFormat="1" ht="21">
      <c r="A802" s="174"/>
      <c r="B802" s="1126" t="s">
        <v>1338</v>
      </c>
      <c r="C802" s="1121"/>
      <c r="D802" s="1121"/>
      <c r="E802" s="1121"/>
      <c r="F802" s="1121"/>
      <c r="G802" s="1121"/>
      <c r="H802" s="1121"/>
      <c r="I802" s="1121"/>
      <c r="J802" s="1121"/>
      <c r="K802" s="1121"/>
      <c r="L802" s="609"/>
      <c r="M802" s="1120"/>
      <c r="N802" s="1121"/>
      <c r="O802" s="1121"/>
      <c r="P802" s="749"/>
    </row>
    <row r="803" spans="1:16" s="750" customFormat="1" ht="21">
      <c r="A803" s="174"/>
      <c r="B803" s="1126" t="s">
        <v>1339</v>
      </c>
      <c r="C803" s="1121"/>
      <c r="D803" s="1121"/>
      <c r="E803" s="1121"/>
      <c r="F803" s="1121"/>
      <c r="G803" s="1121"/>
      <c r="H803" s="1121"/>
      <c r="I803" s="1121"/>
      <c r="J803" s="1121"/>
      <c r="K803" s="1121"/>
      <c r="L803" s="609"/>
      <c r="M803" s="1120"/>
      <c r="N803" s="1121"/>
      <c r="O803" s="1121"/>
      <c r="P803" s="749"/>
    </row>
    <row r="804" spans="1:16" s="750" customFormat="1" ht="21">
      <c r="A804" s="1121"/>
      <c r="B804" s="1126" t="s">
        <v>1459</v>
      </c>
      <c r="C804" s="1121"/>
      <c r="D804" s="1121"/>
      <c r="E804" s="1121"/>
      <c r="F804" s="1121"/>
      <c r="G804" s="1121"/>
      <c r="H804" s="1121"/>
      <c r="I804" s="1121"/>
      <c r="J804" s="1121"/>
      <c r="K804" s="1121"/>
      <c r="L804" s="609"/>
      <c r="M804" s="1120"/>
      <c r="N804" s="1121"/>
      <c r="O804" s="1121"/>
      <c r="P804" s="749"/>
    </row>
    <row r="805" spans="1:16" s="750" customFormat="1" ht="21">
      <c r="A805" s="1121"/>
      <c r="B805" s="1121" t="s">
        <v>1340</v>
      </c>
      <c r="C805" s="1121"/>
      <c r="D805" s="1121"/>
      <c r="E805" s="1121"/>
      <c r="F805" s="1121"/>
      <c r="G805" s="1121"/>
      <c r="H805" s="1121"/>
      <c r="I805" s="1121"/>
      <c r="J805" s="1121"/>
      <c r="K805" s="1121"/>
      <c r="L805" s="609"/>
      <c r="M805" s="1120"/>
      <c r="N805" s="1121"/>
      <c r="O805" s="1121"/>
      <c r="P805" s="749"/>
    </row>
    <row r="806" spans="1:16" s="750" customFormat="1" ht="21">
      <c r="A806" s="1121"/>
      <c r="B806" s="1240" t="s">
        <v>1341</v>
      </c>
      <c r="C806" s="1240"/>
      <c r="D806" s="1240"/>
      <c r="E806" s="1240"/>
      <c r="F806" s="1240"/>
      <c r="G806" s="1240"/>
      <c r="H806" s="1240"/>
      <c r="I806" s="1240"/>
      <c r="J806" s="1240"/>
      <c r="K806" s="1240"/>
      <c r="L806" s="1241"/>
      <c r="M806" s="1242"/>
      <c r="N806" s="1240"/>
      <c r="O806" s="1240"/>
      <c r="P806" s="749"/>
    </row>
    <row r="807" spans="1:16" s="750" customFormat="1" ht="21">
      <c r="A807" s="1054" t="s">
        <v>36</v>
      </c>
      <c r="B807" s="1055"/>
      <c r="C807" s="1055"/>
      <c r="D807" s="1056">
        <f>E807+H807</f>
        <v>6722500</v>
      </c>
      <c r="E807" s="1057">
        <v>6423800</v>
      </c>
      <c r="F807" s="1055"/>
      <c r="G807" s="1055"/>
      <c r="H807" s="1057">
        <v>298700</v>
      </c>
      <c r="I807" s="1056">
        <f>J807</f>
        <v>6722500</v>
      </c>
      <c r="J807" s="1056">
        <f>D807</f>
        <v>6722500</v>
      </c>
      <c r="K807" s="1055"/>
      <c r="L807" s="1058"/>
      <c r="M807" s="1059" t="s">
        <v>338</v>
      </c>
      <c r="N807" s="1060" t="s">
        <v>1311</v>
      </c>
      <c r="O807" s="1061" t="s">
        <v>14</v>
      </c>
      <c r="P807" s="749"/>
    </row>
    <row r="808" spans="1:15" s="1106" customFormat="1" ht="39">
      <c r="A808" s="1136" t="s">
        <v>1342</v>
      </c>
      <c r="B808" s="1137"/>
      <c r="C808" s="1137"/>
      <c r="D808" s="1138">
        <f>E808</f>
        <v>34598400</v>
      </c>
      <c r="E808" s="1138">
        <f>E809+E810+E811</f>
        <v>34598400</v>
      </c>
      <c r="F808" s="1138">
        <v>0</v>
      </c>
      <c r="G808" s="1138">
        <v>0</v>
      </c>
      <c r="H808" s="1138">
        <v>0</v>
      </c>
      <c r="I808" s="1138">
        <f>+I809+I810+I811</f>
        <v>34598400</v>
      </c>
      <c r="J808" s="1138">
        <f>+J809+J810+J811</f>
        <v>11598400</v>
      </c>
      <c r="K808" s="1138">
        <f>+K809+K810+K811</f>
        <v>22000000</v>
      </c>
      <c r="L808" s="1138">
        <f>+L809+L810+L811</f>
        <v>1000000</v>
      </c>
      <c r="M808" s="1139"/>
      <c r="N808" s="1140" t="s">
        <v>1343</v>
      </c>
      <c r="O808" s="1141" t="s">
        <v>387</v>
      </c>
    </row>
    <row r="809" spans="1:15" s="456" customFormat="1" ht="39">
      <c r="A809" s="1142" t="s">
        <v>1344</v>
      </c>
      <c r="B809" s="1142" t="s">
        <v>1345</v>
      </c>
      <c r="C809" s="1142" t="s">
        <v>1346</v>
      </c>
      <c r="D809" s="1143">
        <f>E809</f>
        <v>23000000</v>
      </c>
      <c r="E809" s="1143">
        <f>I809</f>
        <v>23000000</v>
      </c>
      <c r="F809" s="1143"/>
      <c r="G809" s="1143"/>
      <c r="H809" s="1143"/>
      <c r="I809" s="1143">
        <f>J809+K809+L809</f>
        <v>23000000</v>
      </c>
      <c r="J809" s="1143">
        <v>4000000</v>
      </c>
      <c r="K809" s="1143">
        <v>18000000</v>
      </c>
      <c r="L809" s="1143">
        <v>1000000</v>
      </c>
      <c r="M809" s="1144" t="s">
        <v>119</v>
      </c>
      <c r="N809" s="1145"/>
      <c r="O809" s="1146"/>
    </row>
    <row r="810" spans="1:15" s="456" customFormat="1" ht="42">
      <c r="A810" s="1086" t="s">
        <v>1347</v>
      </c>
      <c r="B810" s="1147" t="s">
        <v>654</v>
      </c>
      <c r="C810" s="1084" t="s">
        <v>1348</v>
      </c>
      <c r="D810" s="793">
        <f>E810</f>
        <v>10000000</v>
      </c>
      <c r="E810" s="793">
        <f>I810</f>
        <v>10000000</v>
      </c>
      <c r="F810" s="793"/>
      <c r="G810" s="793"/>
      <c r="H810" s="793"/>
      <c r="I810" s="1148">
        <f>J810+K810+L810</f>
        <v>10000000</v>
      </c>
      <c r="J810" s="793">
        <v>6000000</v>
      </c>
      <c r="K810" s="793">
        <v>4000000</v>
      </c>
      <c r="L810" s="1092"/>
      <c r="M810" s="1149" t="s">
        <v>119</v>
      </c>
      <c r="N810" s="1072"/>
      <c r="O810" s="1150"/>
    </row>
    <row r="811" spans="1:15" s="456" customFormat="1" ht="42">
      <c r="A811" s="1086" t="s">
        <v>1349</v>
      </c>
      <c r="B811" s="1147" t="s">
        <v>1350</v>
      </c>
      <c r="C811" s="1086" t="s">
        <v>1351</v>
      </c>
      <c r="D811" s="793">
        <f>E811</f>
        <v>1598400</v>
      </c>
      <c r="E811" s="793">
        <f>I811</f>
        <v>1598400</v>
      </c>
      <c r="F811" s="793"/>
      <c r="G811" s="793"/>
      <c r="H811" s="793"/>
      <c r="I811" s="1148">
        <f>J811+K811+L811</f>
        <v>1598400</v>
      </c>
      <c r="J811" s="793">
        <v>1598400</v>
      </c>
      <c r="K811" s="793"/>
      <c r="L811" s="1092"/>
      <c r="M811" s="1149" t="s">
        <v>119</v>
      </c>
      <c r="N811" s="1072"/>
      <c r="O811" s="1150"/>
    </row>
    <row r="812" spans="1:15" s="1106" customFormat="1" ht="39">
      <c r="A812" s="1097" t="s">
        <v>36</v>
      </c>
      <c r="B812" s="1098"/>
      <c r="C812" s="1098"/>
      <c r="D812" s="1100">
        <f>SUM(E812:H812)</f>
        <v>8376600</v>
      </c>
      <c r="E812" s="1100">
        <v>8376600</v>
      </c>
      <c r="F812" s="1101"/>
      <c r="G812" s="1101"/>
      <c r="H812" s="1101"/>
      <c r="I812" s="1100">
        <f>SUM(J812:L812)</f>
        <v>8376600</v>
      </c>
      <c r="J812" s="1100">
        <v>8376600</v>
      </c>
      <c r="K812" s="1101"/>
      <c r="L812" s="1101"/>
      <c r="M812" s="1103" t="s">
        <v>338</v>
      </c>
      <c r="N812" s="1151" t="s">
        <v>1343</v>
      </c>
      <c r="O812" s="1104" t="s">
        <v>14</v>
      </c>
    </row>
    <row r="813" spans="1:16" s="1158" customFormat="1" ht="21">
      <c r="A813" s="1270" t="s">
        <v>1352</v>
      </c>
      <c r="B813" s="1271"/>
      <c r="C813" s="1272"/>
      <c r="D813" s="1152">
        <f>D814+D827+D836+D844+D852+D857</f>
        <v>167017600</v>
      </c>
      <c r="E813" s="1152">
        <f aca="true" t="shared" si="66" ref="E813:K813">E814+E827+E836+E844+E852+E857</f>
        <v>167017600</v>
      </c>
      <c r="F813" s="1152">
        <f t="shared" si="66"/>
        <v>0</v>
      </c>
      <c r="G813" s="1152">
        <f t="shared" si="66"/>
        <v>0</v>
      </c>
      <c r="H813" s="1152">
        <f t="shared" si="66"/>
        <v>0</v>
      </c>
      <c r="I813" s="1152">
        <f t="shared" si="66"/>
        <v>167017600</v>
      </c>
      <c r="J813" s="1152">
        <f t="shared" si="66"/>
        <v>50017600</v>
      </c>
      <c r="K813" s="1152">
        <f t="shared" si="66"/>
        <v>117000000</v>
      </c>
      <c r="L813" s="1153"/>
      <c r="M813" s="1154"/>
      <c r="N813" s="1155" t="s">
        <v>1353</v>
      </c>
      <c r="O813" s="1156" t="s">
        <v>72</v>
      </c>
      <c r="P813" s="1157"/>
    </row>
    <row r="814" spans="1:16" s="1158" customFormat="1" ht="21">
      <c r="A814" s="1161" t="s">
        <v>1354</v>
      </c>
      <c r="B814" s="533"/>
      <c r="C814" s="1159"/>
      <c r="D814" s="533">
        <f>D820+D822</f>
        <v>32250000</v>
      </c>
      <c r="E814" s="533">
        <f aca="true" t="shared" si="67" ref="E814:L814">E820+E822</f>
        <v>32250000</v>
      </c>
      <c r="F814" s="533">
        <f t="shared" si="67"/>
        <v>0</v>
      </c>
      <c r="G814" s="533">
        <f t="shared" si="67"/>
        <v>0</v>
      </c>
      <c r="H814" s="533">
        <f t="shared" si="67"/>
        <v>0</v>
      </c>
      <c r="I814" s="533">
        <f>J814+K814</f>
        <v>32250000</v>
      </c>
      <c r="J814" s="533">
        <f t="shared" si="67"/>
        <v>18750000</v>
      </c>
      <c r="K814" s="533">
        <f t="shared" si="67"/>
        <v>13500000</v>
      </c>
      <c r="L814" s="533">
        <f t="shared" si="67"/>
        <v>0</v>
      </c>
      <c r="M814" s="989"/>
      <c r="N814" s="1243"/>
      <c r="O814" s="533"/>
      <c r="P814" s="1160"/>
    </row>
    <row r="815" spans="1:16" s="1158" customFormat="1" ht="42">
      <c r="A815" s="1161" t="s">
        <v>1355</v>
      </c>
      <c r="B815" s="1162" t="s">
        <v>1356</v>
      </c>
      <c r="C815" s="1163" t="s">
        <v>1357</v>
      </c>
      <c r="D815" s="1025"/>
      <c r="E815" s="1025">
        <f aca="true" t="shared" si="68" ref="E815:E863">D815</f>
        <v>0</v>
      </c>
      <c r="F815" s="1025"/>
      <c r="G815" s="1025"/>
      <c r="H815" s="1025"/>
      <c r="I815" s="1025">
        <f>SUM(J815:L815)</f>
        <v>0</v>
      </c>
      <c r="J815" s="1025"/>
      <c r="K815" s="1025"/>
      <c r="L815" s="1244"/>
      <c r="M815" s="989"/>
      <c r="N815" s="991"/>
      <c r="O815" s="533"/>
      <c r="P815" s="1164"/>
    </row>
    <row r="816" spans="1:16" s="1166" customFormat="1" ht="63">
      <c r="A816" s="1161" t="s">
        <v>1358</v>
      </c>
      <c r="B816" s="1162" t="s">
        <v>1359</v>
      </c>
      <c r="C816" s="1163" t="s">
        <v>1360</v>
      </c>
      <c r="D816" s="1245"/>
      <c r="E816" s="1025">
        <f t="shared" si="68"/>
        <v>0</v>
      </c>
      <c r="F816" s="1245"/>
      <c r="G816" s="1245"/>
      <c r="H816" s="1245"/>
      <c r="I816" s="1025">
        <f aca="true" t="shared" si="69" ref="I816:I864">J816+K816</f>
        <v>0</v>
      </c>
      <c r="J816" s="1245"/>
      <c r="K816" s="1245"/>
      <c r="L816" s="1246"/>
      <c r="M816" s="989"/>
      <c r="N816" s="991"/>
      <c r="O816" s="1247"/>
      <c r="P816" s="1165"/>
    </row>
    <row r="817" spans="1:16" s="1158" customFormat="1" ht="21">
      <c r="A817" s="1161" t="s">
        <v>1361</v>
      </c>
      <c r="B817" s="1162" t="s">
        <v>1362</v>
      </c>
      <c r="C817" s="1163"/>
      <c r="D817" s="1025"/>
      <c r="E817" s="1025">
        <f t="shared" si="68"/>
        <v>0</v>
      </c>
      <c r="F817" s="1025"/>
      <c r="G817" s="1025"/>
      <c r="H817" s="1025"/>
      <c r="I817" s="1025">
        <f t="shared" si="69"/>
        <v>0</v>
      </c>
      <c r="J817" s="1025"/>
      <c r="K817" s="1025"/>
      <c r="L817" s="1244"/>
      <c r="M817" s="989"/>
      <c r="N817" s="991"/>
      <c r="O817" s="1248"/>
      <c r="P817" s="1160"/>
    </row>
    <row r="818" spans="1:16" s="1158" customFormat="1" ht="21">
      <c r="A818" s="1161" t="s">
        <v>1363</v>
      </c>
      <c r="B818" s="1167" t="s">
        <v>1364</v>
      </c>
      <c r="C818" s="1163"/>
      <c r="D818" s="1025"/>
      <c r="E818" s="1025">
        <f t="shared" si="68"/>
        <v>0</v>
      </c>
      <c r="F818" s="1025"/>
      <c r="G818" s="1025"/>
      <c r="H818" s="1025"/>
      <c r="I818" s="1025">
        <f t="shared" si="69"/>
        <v>0</v>
      </c>
      <c r="J818" s="1025"/>
      <c r="K818" s="1025"/>
      <c r="L818" s="1244"/>
      <c r="M818" s="989"/>
      <c r="N818" s="991"/>
      <c r="O818" s="1248"/>
      <c r="P818" s="1160"/>
    </row>
    <row r="819" spans="1:16" s="1158" customFormat="1" ht="21">
      <c r="A819" s="1161" t="s">
        <v>1365</v>
      </c>
      <c r="B819" s="1168" t="s">
        <v>1366</v>
      </c>
      <c r="C819" s="1163"/>
      <c r="D819" s="1025"/>
      <c r="E819" s="1025">
        <f t="shared" si="68"/>
        <v>0</v>
      </c>
      <c r="F819" s="1025"/>
      <c r="G819" s="1025"/>
      <c r="H819" s="1025"/>
      <c r="I819" s="1025">
        <f t="shared" si="69"/>
        <v>0</v>
      </c>
      <c r="J819" s="1025"/>
      <c r="K819" s="1025"/>
      <c r="L819" s="1244"/>
      <c r="M819" s="989"/>
      <c r="N819" s="991"/>
      <c r="O819" s="1248"/>
      <c r="P819" s="1160"/>
    </row>
    <row r="820" spans="1:16" s="1158" customFormat="1" ht="21">
      <c r="A820" s="1161" t="s">
        <v>1367</v>
      </c>
      <c r="B820" s="1168" t="s">
        <v>1368</v>
      </c>
      <c r="C820" s="1163"/>
      <c r="D820" s="1025">
        <v>10000000</v>
      </c>
      <c r="E820" s="1025">
        <f t="shared" si="68"/>
        <v>10000000</v>
      </c>
      <c r="F820" s="1025"/>
      <c r="G820" s="1025"/>
      <c r="H820" s="1025"/>
      <c r="I820" s="1025">
        <f t="shared" si="69"/>
        <v>10000000</v>
      </c>
      <c r="J820" s="1025">
        <v>10000000</v>
      </c>
      <c r="K820" s="1025">
        <v>0</v>
      </c>
      <c r="L820" s="1244"/>
      <c r="M820" s="989">
        <v>1</v>
      </c>
      <c r="N820" s="991"/>
      <c r="O820" s="1248"/>
      <c r="P820" s="1160"/>
    </row>
    <row r="821" spans="1:53" s="1169" customFormat="1" ht="21">
      <c r="A821" s="537" t="s">
        <v>1369</v>
      </c>
      <c r="C821" s="1236"/>
      <c r="D821" s="1249"/>
      <c r="E821" s="1250">
        <f t="shared" si="68"/>
        <v>0</v>
      </c>
      <c r="F821" s="1251"/>
      <c r="G821" s="1251"/>
      <c r="H821" s="1251"/>
      <c r="I821" s="1250">
        <f t="shared" si="69"/>
        <v>0</v>
      </c>
      <c r="J821" s="1251"/>
      <c r="K821" s="1251"/>
      <c r="L821" s="1251"/>
      <c r="M821" s="1252"/>
      <c r="N821" s="1133"/>
      <c r="O821" s="1133"/>
      <c r="P821" s="1170">
        <v>6</v>
      </c>
      <c r="Q821" s="1171"/>
      <c r="R821" s="1171"/>
      <c r="S821" s="1171"/>
      <c r="T821" s="1171"/>
      <c r="U821" s="1171"/>
      <c r="V821" s="1171"/>
      <c r="W821" s="1171"/>
      <c r="X821" s="1171"/>
      <c r="Y821" s="1171"/>
      <c r="Z821" s="1171"/>
      <c r="AA821" s="1171"/>
      <c r="AB821" s="1171"/>
      <c r="AC821" s="1171"/>
      <c r="AD821" s="1171"/>
      <c r="AE821" s="1171"/>
      <c r="AF821" s="1171"/>
      <c r="AG821" s="1171"/>
      <c r="AH821" s="1158"/>
      <c r="AI821" s="1158"/>
      <c r="AJ821" s="1158"/>
      <c r="AK821" s="1158"/>
      <c r="AL821" s="1158"/>
      <c r="AM821" s="1158"/>
      <c r="AN821" s="1158"/>
      <c r="AO821" s="1158"/>
      <c r="AP821" s="1158"/>
      <c r="AQ821" s="1158"/>
      <c r="AR821" s="1158"/>
      <c r="AS821" s="1158"/>
      <c r="AT821" s="1158"/>
      <c r="AU821" s="1158"/>
      <c r="AV821" s="1158"/>
      <c r="AW821" s="1158"/>
      <c r="AX821" s="1158"/>
      <c r="AY821" s="1158"/>
      <c r="AZ821" s="1158"/>
      <c r="BA821" s="1158"/>
    </row>
    <row r="822" spans="1:53" s="79" customFormat="1" ht="21">
      <c r="A822" s="537" t="s">
        <v>1370</v>
      </c>
      <c r="B822" s="1168" t="s">
        <v>1371</v>
      </c>
      <c r="C822" s="474"/>
      <c r="D822" s="1250">
        <v>22250000</v>
      </c>
      <c r="E822" s="1250">
        <f t="shared" si="68"/>
        <v>22250000</v>
      </c>
      <c r="F822" s="1250"/>
      <c r="G822" s="1250"/>
      <c r="H822" s="1250"/>
      <c r="I822" s="1250">
        <f t="shared" si="69"/>
        <v>22250000</v>
      </c>
      <c r="J822" s="1250">
        <f>E822-K822</f>
        <v>8750000</v>
      </c>
      <c r="K822" s="1250">
        <v>13500000</v>
      </c>
      <c r="L822" s="1250"/>
      <c r="M822" s="1252"/>
      <c r="N822" s="1253"/>
      <c r="O822" s="1250"/>
      <c r="P822" s="1254"/>
      <c r="Q822" s="1158"/>
      <c r="R822" s="1158"/>
      <c r="S822" s="1158"/>
      <c r="T822" s="1158"/>
      <c r="U822" s="1158"/>
      <c r="V822" s="1158"/>
      <c r="W822" s="1158"/>
      <c r="X822" s="1158"/>
      <c r="Y822" s="1158"/>
      <c r="Z822" s="1158"/>
      <c r="AA822" s="1158"/>
      <c r="AB822" s="1158"/>
      <c r="AC822" s="1158"/>
      <c r="AD822" s="1158"/>
      <c r="AE822" s="1158"/>
      <c r="AF822" s="1158"/>
      <c r="AG822" s="1158"/>
      <c r="AH822" s="1171"/>
      <c r="AI822" s="1171"/>
      <c r="AJ822" s="1171"/>
      <c r="AK822" s="1171"/>
      <c r="AL822" s="1171"/>
      <c r="AM822" s="1171"/>
      <c r="AN822" s="1171"/>
      <c r="AO822" s="1171"/>
      <c r="AP822" s="1171"/>
      <c r="AQ822" s="1171"/>
      <c r="AR822" s="1171"/>
      <c r="AS822" s="1171"/>
      <c r="AT822" s="1171"/>
      <c r="AU822" s="1171"/>
      <c r="AV822" s="1171"/>
      <c r="AW822" s="1171"/>
      <c r="AX822" s="1171"/>
      <c r="AY822" s="1171"/>
      <c r="AZ822" s="1171"/>
      <c r="BA822" s="1171"/>
    </row>
    <row r="823" spans="1:53" s="79" customFormat="1" ht="21">
      <c r="A823" s="474" t="s">
        <v>1372</v>
      </c>
      <c r="B823" s="1168" t="s">
        <v>1366</v>
      </c>
      <c r="C823" s="474"/>
      <c r="D823" s="1250"/>
      <c r="E823" s="1250">
        <f t="shared" si="68"/>
        <v>0</v>
      </c>
      <c r="F823" s="1250"/>
      <c r="G823" s="1250"/>
      <c r="H823" s="1250"/>
      <c r="I823" s="1250">
        <f t="shared" si="69"/>
        <v>0</v>
      </c>
      <c r="J823" s="1250"/>
      <c r="K823" s="1250"/>
      <c r="L823" s="1250"/>
      <c r="M823" s="1252"/>
      <c r="N823" s="1253"/>
      <c r="O823" s="1250"/>
      <c r="P823" s="1254"/>
      <c r="Q823" s="1158"/>
      <c r="R823" s="1158"/>
      <c r="S823" s="1158"/>
      <c r="T823" s="1158"/>
      <c r="U823" s="1158"/>
      <c r="V823" s="1158"/>
      <c r="W823" s="1158"/>
      <c r="X823" s="1158"/>
      <c r="Y823" s="1158"/>
      <c r="Z823" s="1158"/>
      <c r="AA823" s="1158"/>
      <c r="AB823" s="1158"/>
      <c r="AC823" s="1158"/>
      <c r="AD823" s="1158"/>
      <c r="AE823" s="1158"/>
      <c r="AF823" s="1158"/>
      <c r="AG823" s="1158"/>
      <c r="AH823" s="1158"/>
      <c r="AI823" s="1158"/>
      <c r="AJ823" s="1158"/>
      <c r="AK823" s="1158"/>
      <c r="AL823" s="1158"/>
      <c r="AM823" s="1158"/>
      <c r="AN823" s="1158"/>
      <c r="AO823" s="1158"/>
      <c r="AP823" s="1158"/>
      <c r="AQ823" s="1158"/>
      <c r="AR823" s="1158"/>
      <c r="AS823" s="1158"/>
      <c r="AT823" s="1158"/>
      <c r="AU823" s="1158"/>
      <c r="AV823" s="1158"/>
      <c r="AW823" s="1158"/>
      <c r="AX823" s="1158"/>
      <c r="AY823" s="1158"/>
      <c r="AZ823" s="1158"/>
      <c r="BA823" s="1158"/>
    </row>
    <row r="824" spans="1:53" s="79" customFormat="1" ht="21">
      <c r="A824" s="474" t="s">
        <v>1373</v>
      </c>
      <c r="B824" s="1168"/>
      <c r="C824" s="474"/>
      <c r="D824" s="1250"/>
      <c r="E824" s="1250">
        <f t="shared" si="68"/>
        <v>0</v>
      </c>
      <c r="F824" s="1250"/>
      <c r="G824" s="1250"/>
      <c r="H824" s="1250"/>
      <c r="I824" s="1250">
        <f t="shared" si="69"/>
        <v>0</v>
      </c>
      <c r="J824" s="1250"/>
      <c r="K824" s="1250"/>
      <c r="L824" s="1250"/>
      <c r="M824" s="1252">
        <v>2</v>
      </c>
      <c r="N824" s="1253"/>
      <c r="O824" s="1250"/>
      <c r="P824" s="1254"/>
      <c r="Q824" s="1158"/>
      <c r="R824" s="1158"/>
      <c r="S824" s="1158"/>
      <c r="T824" s="1158"/>
      <c r="U824" s="1158"/>
      <c r="V824" s="1158"/>
      <c r="W824" s="1158"/>
      <c r="X824" s="1158"/>
      <c r="Y824" s="1158"/>
      <c r="Z824" s="1158"/>
      <c r="AA824" s="1158"/>
      <c r="AB824" s="1158"/>
      <c r="AC824" s="1158"/>
      <c r="AD824" s="1158"/>
      <c r="AE824" s="1158"/>
      <c r="AF824" s="1158"/>
      <c r="AG824" s="1158"/>
      <c r="AH824" s="1158"/>
      <c r="AI824" s="1158"/>
      <c r="AJ824" s="1158"/>
      <c r="AK824" s="1158"/>
      <c r="AL824" s="1158"/>
      <c r="AM824" s="1158"/>
      <c r="AN824" s="1158"/>
      <c r="AO824" s="1158"/>
      <c r="AP824" s="1158"/>
      <c r="AQ824" s="1158"/>
      <c r="AR824" s="1158"/>
      <c r="AS824" s="1158"/>
      <c r="AT824" s="1158"/>
      <c r="AU824" s="1158"/>
      <c r="AV824" s="1158"/>
      <c r="AW824" s="1158"/>
      <c r="AX824" s="1158"/>
      <c r="AY824" s="1158"/>
      <c r="AZ824" s="1158"/>
      <c r="BA824" s="1158"/>
    </row>
    <row r="825" spans="1:53" s="1255" customFormat="1" ht="21">
      <c r="A825" s="474" t="s">
        <v>1374</v>
      </c>
      <c r="C825" s="474"/>
      <c r="D825" s="474"/>
      <c r="E825" s="1250">
        <f t="shared" si="68"/>
        <v>0</v>
      </c>
      <c r="F825" s="474"/>
      <c r="G825" s="474"/>
      <c r="H825" s="474"/>
      <c r="I825" s="1250">
        <f t="shared" si="69"/>
        <v>0</v>
      </c>
      <c r="J825" s="474"/>
      <c r="K825" s="474"/>
      <c r="L825" s="474"/>
      <c r="M825" s="1252">
        <v>1</v>
      </c>
      <c r="N825" s="1256"/>
      <c r="O825" s="474"/>
      <c r="P825" s="1257"/>
      <c r="Q825" s="1159"/>
      <c r="R825" s="1159"/>
      <c r="S825" s="1159"/>
      <c r="T825" s="1159"/>
      <c r="U825" s="1159"/>
      <c r="V825" s="1159"/>
      <c r="W825" s="1159"/>
      <c r="X825" s="1159"/>
      <c r="Y825" s="1159"/>
      <c r="Z825" s="1159"/>
      <c r="AA825" s="1159"/>
      <c r="AB825" s="1159"/>
      <c r="AC825" s="1159"/>
      <c r="AD825" s="1159"/>
      <c r="AE825" s="1159"/>
      <c r="AF825" s="1159"/>
      <c r="AG825" s="1159"/>
      <c r="AH825" s="1158"/>
      <c r="AI825" s="1158"/>
      <c r="AJ825" s="1158"/>
      <c r="AK825" s="1158"/>
      <c r="AL825" s="1158"/>
      <c r="AM825" s="1158"/>
      <c r="AN825" s="1158"/>
      <c r="AO825" s="1158"/>
      <c r="AP825" s="1158"/>
      <c r="AQ825" s="1158"/>
      <c r="AR825" s="1158"/>
      <c r="AS825" s="1158"/>
      <c r="AT825" s="1158"/>
      <c r="AU825" s="1158"/>
      <c r="AV825" s="1158"/>
      <c r="AW825" s="1158"/>
      <c r="AX825" s="1158"/>
      <c r="AY825" s="1158"/>
      <c r="AZ825" s="1158"/>
      <c r="BA825" s="1158"/>
    </row>
    <row r="826" spans="1:53" s="1255" customFormat="1" ht="21">
      <c r="A826" s="474" t="s">
        <v>1375</v>
      </c>
      <c r="B826" s="474"/>
      <c r="C826" s="474"/>
      <c r="D826" s="474"/>
      <c r="E826" s="1250">
        <f t="shared" si="68"/>
        <v>0</v>
      </c>
      <c r="F826" s="474"/>
      <c r="G826" s="474"/>
      <c r="H826" s="474"/>
      <c r="I826" s="1250">
        <f t="shared" si="69"/>
        <v>0</v>
      </c>
      <c r="J826" s="474"/>
      <c r="K826" s="474"/>
      <c r="L826" s="474"/>
      <c r="M826" s="1252">
        <v>4</v>
      </c>
      <c r="N826" s="1256"/>
      <c r="O826" s="474"/>
      <c r="P826" s="1257"/>
      <c r="Q826" s="1159"/>
      <c r="R826" s="1159"/>
      <c r="S826" s="1159"/>
      <c r="T826" s="1159"/>
      <c r="U826" s="1159"/>
      <c r="V826" s="1159"/>
      <c r="W826" s="1159"/>
      <c r="X826" s="1159"/>
      <c r="Y826" s="1159"/>
      <c r="Z826" s="1159"/>
      <c r="AA826" s="1159"/>
      <c r="AB826" s="1159"/>
      <c r="AC826" s="1159"/>
      <c r="AD826" s="1159"/>
      <c r="AE826" s="1159"/>
      <c r="AF826" s="1159"/>
      <c r="AG826" s="1159"/>
      <c r="AH826" s="1159"/>
      <c r="AI826" s="1159"/>
      <c r="AJ826" s="1159"/>
      <c r="AK826" s="1159"/>
      <c r="AL826" s="1159"/>
      <c r="AM826" s="1159"/>
      <c r="AN826" s="1159"/>
      <c r="AO826" s="1159"/>
      <c r="AP826" s="1159"/>
      <c r="AQ826" s="1159"/>
      <c r="AR826" s="1159"/>
      <c r="AS826" s="1159"/>
      <c r="AT826" s="1159"/>
      <c r="AU826" s="1159"/>
      <c r="AV826" s="1159"/>
      <c r="AW826" s="1159"/>
      <c r="AX826" s="1159"/>
      <c r="AY826" s="1159"/>
      <c r="AZ826" s="1159"/>
      <c r="BA826" s="1159"/>
    </row>
    <row r="827" spans="1:16" s="1159" customFormat="1" ht="21">
      <c r="A827" s="1161" t="s">
        <v>1376</v>
      </c>
      <c r="B827" s="533"/>
      <c r="C827" s="533"/>
      <c r="D827" s="533">
        <f>D830+E835</f>
        <v>31250000</v>
      </c>
      <c r="E827" s="533">
        <f>E830+E835</f>
        <v>31250000</v>
      </c>
      <c r="F827" s="533"/>
      <c r="G827" s="533"/>
      <c r="H827" s="533"/>
      <c r="I827" s="1025">
        <f t="shared" si="69"/>
        <v>31250000</v>
      </c>
      <c r="J827" s="533">
        <f>J830+J835</f>
        <v>17750000</v>
      </c>
      <c r="K827" s="533">
        <f>K830+K835</f>
        <v>13500000</v>
      </c>
      <c r="L827" s="533"/>
      <c r="M827" s="989"/>
      <c r="N827" s="1243"/>
      <c r="O827" s="533"/>
      <c r="P827" s="1258"/>
    </row>
    <row r="828" spans="1:16" s="1159" customFormat="1" ht="21">
      <c r="A828" s="1161" t="s">
        <v>1377</v>
      </c>
      <c r="B828" s="533"/>
      <c r="C828" s="533"/>
      <c r="D828" s="533"/>
      <c r="E828" s="1025">
        <f t="shared" si="68"/>
        <v>0</v>
      </c>
      <c r="F828" s="533"/>
      <c r="G828" s="533"/>
      <c r="H828" s="533"/>
      <c r="I828" s="1025">
        <f t="shared" si="69"/>
        <v>0</v>
      </c>
      <c r="J828" s="533"/>
      <c r="K828" s="533"/>
      <c r="L828" s="533"/>
      <c r="M828" s="989"/>
      <c r="N828" s="1243"/>
      <c r="O828" s="533"/>
      <c r="P828" s="1258"/>
    </row>
    <row r="829" spans="1:16" s="1159" customFormat="1" ht="21">
      <c r="A829" s="1161" t="s">
        <v>1378</v>
      </c>
      <c r="B829" s="533"/>
      <c r="C829" s="533"/>
      <c r="D829" s="533"/>
      <c r="E829" s="1025">
        <f t="shared" si="68"/>
        <v>0</v>
      </c>
      <c r="F829" s="533"/>
      <c r="G829" s="533"/>
      <c r="H829" s="533"/>
      <c r="I829" s="1025">
        <f t="shared" si="69"/>
        <v>0</v>
      </c>
      <c r="J829" s="533"/>
      <c r="K829" s="533"/>
      <c r="L829" s="533"/>
      <c r="M829" s="989"/>
      <c r="N829" s="1243"/>
      <c r="O829" s="533"/>
      <c r="P829" s="1258"/>
    </row>
    <row r="830" spans="1:16" s="1159" customFormat="1" ht="21">
      <c r="A830" s="1172" t="s">
        <v>1379</v>
      </c>
      <c r="B830" s="533"/>
      <c r="C830" s="533"/>
      <c r="D830" s="533">
        <v>17750000</v>
      </c>
      <c r="E830" s="1025">
        <f t="shared" si="68"/>
        <v>17750000</v>
      </c>
      <c r="F830" s="533"/>
      <c r="G830" s="533"/>
      <c r="H830" s="533"/>
      <c r="I830" s="1025">
        <f t="shared" si="69"/>
        <v>17750000</v>
      </c>
      <c r="J830" s="533">
        <v>17750000</v>
      </c>
      <c r="K830" s="533">
        <v>0</v>
      </c>
      <c r="L830" s="533"/>
      <c r="M830" s="989">
        <v>1</v>
      </c>
      <c r="N830" s="1243"/>
      <c r="O830" s="533"/>
      <c r="P830" s="1258"/>
    </row>
    <row r="831" spans="1:16" s="1159" customFormat="1" ht="21">
      <c r="A831" s="480" t="s">
        <v>1380</v>
      </c>
      <c r="B831" s="533"/>
      <c r="C831" s="533"/>
      <c r="D831" s="533"/>
      <c r="E831" s="1025">
        <f t="shared" si="68"/>
        <v>0</v>
      </c>
      <c r="F831" s="533"/>
      <c r="G831" s="533"/>
      <c r="H831" s="533"/>
      <c r="I831" s="1025">
        <f t="shared" si="69"/>
        <v>0</v>
      </c>
      <c r="J831" s="533"/>
      <c r="K831" s="533"/>
      <c r="L831" s="533"/>
      <c r="M831" s="989"/>
      <c r="N831" s="1243"/>
      <c r="O831" s="533"/>
      <c r="P831" s="1258"/>
    </row>
    <row r="832" spans="1:16" s="1159" customFormat="1" ht="21">
      <c r="A832" s="480" t="s">
        <v>1381</v>
      </c>
      <c r="B832" s="533"/>
      <c r="C832" s="533"/>
      <c r="D832" s="533"/>
      <c r="E832" s="1025">
        <f t="shared" si="68"/>
        <v>0</v>
      </c>
      <c r="F832" s="533"/>
      <c r="G832" s="533"/>
      <c r="H832" s="533"/>
      <c r="I832" s="1025">
        <f t="shared" si="69"/>
        <v>0</v>
      </c>
      <c r="J832" s="533"/>
      <c r="K832" s="533"/>
      <c r="L832" s="533"/>
      <c r="M832" s="989"/>
      <c r="N832" s="1243"/>
      <c r="O832" s="533"/>
      <c r="P832" s="1258"/>
    </row>
    <row r="833" spans="1:16" s="1159" customFormat="1" ht="21">
      <c r="A833" s="480" t="s">
        <v>1382</v>
      </c>
      <c r="B833" s="533"/>
      <c r="C833" s="533"/>
      <c r="D833" s="533"/>
      <c r="E833" s="1025">
        <f t="shared" si="68"/>
        <v>0</v>
      </c>
      <c r="F833" s="533"/>
      <c r="G833" s="533"/>
      <c r="H833" s="533"/>
      <c r="I833" s="1025">
        <f t="shared" si="69"/>
        <v>0</v>
      </c>
      <c r="J833" s="533"/>
      <c r="K833" s="533"/>
      <c r="L833" s="533"/>
      <c r="M833" s="989"/>
      <c r="N833" s="1243"/>
      <c r="O833" s="533"/>
      <c r="P833" s="1258"/>
    </row>
    <row r="834" spans="1:16" s="1159" customFormat="1" ht="21">
      <c r="A834" s="480" t="s">
        <v>1383</v>
      </c>
      <c r="B834" s="533"/>
      <c r="C834" s="533"/>
      <c r="D834" s="533"/>
      <c r="E834" s="1025">
        <f t="shared" si="68"/>
        <v>0</v>
      </c>
      <c r="F834" s="533"/>
      <c r="G834" s="533"/>
      <c r="H834" s="533"/>
      <c r="I834" s="1025">
        <f t="shared" si="69"/>
        <v>0</v>
      </c>
      <c r="J834" s="533"/>
      <c r="K834" s="533"/>
      <c r="L834" s="533"/>
      <c r="M834" s="989"/>
      <c r="N834" s="1243"/>
      <c r="O834" s="533"/>
      <c r="P834" s="1258"/>
    </row>
    <row r="835" spans="1:16" s="1159" customFormat="1" ht="21">
      <c r="A835" s="1172" t="s">
        <v>1384</v>
      </c>
      <c r="B835" s="533"/>
      <c r="C835" s="533"/>
      <c r="D835" s="533">
        <v>13500000</v>
      </c>
      <c r="E835" s="1025">
        <f t="shared" si="68"/>
        <v>13500000</v>
      </c>
      <c r="F835" s="533"/>
      <c r="G835" s="533"/>
      <c r="H835" s="533"/>
      <c r="I835" s="1025">
        <f t="shared" si="69"/>
        <v>13500000</v>
      </c>
      <c r="J835" s="533">
        <v>0</v>
      </c>
      <c r="K835" s="1025">
        <v>13500000</v>
      </c>
      <c r="L835" s="533"/>
      <c r="M835" s="989">
        <v>1</v>
      </c>
      <c r="N835" s="1243"/>
      <c r="O835" s="533"/>
      <c r="P835" s="1258"/>
    </row>
    <row r="836" spans="1:16" s="1159" customFormat="1" ht="21">
      <c r="A836" s="1161" t="s">
        <v>1385</v>
      </c>
      <c r="B836" s="533"/>
      <c r="C836" s="533"/>
      <c r="D836" s="533">
        <f>D839+D841+D843</f>
        <v>30267600</v>
      </c>
      <c r="E836" s="1025">
        <f t="shared" si="68"/>
        <v>30267600</v>
      </c>
      <c r="F836" s="533"/>
      <c r="G836" s="533"/>
      <c r="H836" s="533"/>
      <c r="I836" s="1025">
        <f>I839+I841+I843</f>
        <v>30267600</v>
      </c>
      <c r="J836" s="1025">
        <f>J839+J841+J843</f>
        <v>3267600</v>
      </c>
      <c r="K836" s="1025">
        <f>K839+K841+K843</f>
        <v>27000000</v>
      </c>
      <c r="L836" s="1025">
        <f>L839+L841+L843</f>
        <v>0</v>
      </c>
      <c r="M836" s="989">
        <v>2</v>
      </c>
      <c r="N836" s="1243"/>
      <c r="O836" s="533"/>
      <c r="P836" s="1258"/>
    </row>
    <row r="837" spans="1:16" s="1159" customFormat="1" ht="21">
      <c r="A837" s="1161" t="s">
        <v>1386</v>
      </c>
      <c r="B837" s="533"/>
      <c r="C837" s="533"/>
      <c r="D837" s="533"/>
      <c r="E837" s="1025">
        <f t="shared" si="68"/>
        <v>0</v>
      </c>
      <c r="F837" s="533"/>
      <c r="G837" s="533"/>
      <c r="H837" s="533"/>
      <c r="I837" s="1025">
        <f t="shared" si="69"/>
        <v>0</v>
      </c>
      <c r="J837" s="533"/>
      <c r="K837" s="533"/>
      <c r="L837" s="533"/>
      <c r="M837" s="989"/>
      <c r="N837" s="1243"/>
      <c r="O837" s="533"/>
      <c r="P837" s="1258"/>
    </row>
    <row r="838" spans="1:16" s="1159" customFormat="1" ht="21">
      <c r="A838" s="1161" t="s">
        <v>1387</v>
      </c>
      <c r="B838" s="533"/>
      <c r="C838" s="533"/>
      <c r="D838" s="533"/>
      <c r="E838" s="1025">
        <f t="shared" si="68"/>
        <v>0</v>
      </c>
      <c r="F838" s="533"/>
      <c r="G838" s="533"/>
      <c r="H838" s="533"/>
      <c r="I838" s="1025">
        <f t="shared" si="69"/>
        <v>0</v>
      </c>
      <c r="J838" s="533"/>
      <c r="K838" s="533"/>
      <c r="L838" s="533"/>
      <c r="M838" s="989"/>
      <c r="N838" s="1243"/>
      <c r="O838" s="533"/>
      <c r="P838" s="1258"/>
    </row>
    <row r="839" spans="1:16" s="1159" customFormat="1" ht="21">
      <c r="A839" s="1172" t="s">
        <v>1388</v>
      </c>
      <c r="B839" s="533"/>
      <c r="C839" s="533"/>
      <c r="D839" s="533">
        <v>3267600</v>
      </c>
      <c r="E839" s="1025">
        <f t="shared" si="68"/>
        <v>3267600</v>
      </c>
      <c r="F839" s="533"/>
      <c r="G839" s="533"/>
      <c r="H839" s="533"/>
      <c r="I839" s="1025">
        <f>J839+K839</f>
        <v>3267600</v>
      </c>
      <c r="J839" s="533">
        <v>3267600</v>
      </c>
      <c r="K839" s="533">
        <v>0</v>
      </c>
      <c r="L839" s="533"/>
      <c r="M839" s="989">
        <v>1</v>
      </c>
      <c r="N839" s="1243"/>
      <c r="O839" s="533"/>
      <c r="P839" s="1258"/>
    </row>
    <row r="840" spans="1:16" s="1159" customFormat="1" ht="21">
      <c r="A840" s="480" t="s">
        <v>1389</v>
      </c>
      <c r="B840" s="533"/>
      <c r="C840" s="533"/>
      <c r="D840" s="533"/>
      <c r="E840" s="1025">
        <f t="shared" si="68"/>
        <v>0</v>
      </c>
      <c r="F840" s="533"/>
      <c r="G840" s="533"/>
      <c r="H840" s="533"/>
      <c r="I840" s="1025">
        <f>J840+K840</f>
        <v>0</v>
      </c>
      <c r="J840" s="533"/>
      <c r="K840" s="533"/>
      <c r="L840" s="533"/>
      <c r="M840" s="989"/>
      <c r="N840" s="1243"/>
      <c r="O840" s="533"/>
      <c r="P840" s="1258"/>
    </row>
    <row r="841" spans="1:16" s="1159" customFormat="1" ht="21">
      <c r="A841" s="1172" t="s">
        <v>1390</v>
      </c>
      <c r="B841" s="533"/>
      <c r="C841" s="533"/>
      <c r="D841" s="533">
        <v>13500000</v>
      </c>
      <c r="E841" s="1025">
        <f t="shared" si="68"/>
        <v>13500000</v>
      </c>
      <c r="F841" s="533"/>
      <c r="G841" s="533"/>
      <c r="H841" s="533"/>
      <c r="I841" s="1025">
        <f>J841+K841</f>
        <v>13500000</v>
      </c>
      <c r="J841" s="533">
        <v>0</v>
      </c>
      <c r="K841" s="533">
        <v>13500000</v>
      </c>
      <c r="L841" s="533"/>
      <c r="M841" s="989">
        <v>1</v>
      </c>
      <c r="N841" s="1243"/>
      <c r="O841" s="533"/>
      <c r="P841" s="1258"/>
    </row>
    <row r="842" spans="1:16" s="1159" customFormat="1" ht="21">
      <c r="A842" s="533" t="s">
        <v>1391</v>
      </c>
      <c r="B842" s="533"/>
      <c r="C842" s="533"/>
      <c r="D842" s="533"/>
      <c r="E842" s="1025">
        <f t="shared" si="68"/>
        <v>0</v>
      </c>
      <c r="F842" s="533"/>
      <c r="G842" s="533"/>
      <c r="H842" s="533"/>
      <c r="I842" s="1025">
        <f>J842+K842</f>
        <v>0</v>
      </c>
      <c r="J842" s="533"/>
      <c r="K842" s="533"/>
      <c r="L842" s="533"/>
      <c r="M842" s="989"/>
      <c r="N842" s="1243"/>
      <c r="O842" s="533"/>
      <c r="P842" s="1258"/>
    </row>
    <row r="843" spans="1:16" s="1159" customFormat="1" ht="21">
      <c r="A843" s="533" t="s">
        <v>1392</v>
      </c>
      <c r="B843" s="533"/>
      <c r="C843" s="533"/>
      <c r="D843" s="533">
        <v>13500000</v>
      </c>
      <c r="E843" s="1025">
        <f t="shared" si="68"/>
        <v>13500000</v>
      </c>
      <c r="F843" s="533"/>
      <c r="G843" s="533"/>
      <c r="H843" s="533"/>
      <c r="I843" s="1025">
        <f>J843+K843</f>
        <v>13500000</v>
      </c>
      <c r="J843" s="533">
        <v>0</v>
      </c>
      <c r="K843" s="533">
        <v>13500000</v>
      </c>
      <c r="L843" s="533"/>
      <c r="M843" s="989">
        <v>1</v>
      </c>
      <c r="N843" s="1243"/>
      <c r="O843" s="533"/>
      <c r="P843" s="1258"/>
    </row>
    <row r="844" spans="1:16" s="1159" customFormat="1" ht="21">
      <c r="A844" s="1161" t="s">
        <v>1393</v>
      </c>
      <c r="B844" s="533"/>
      <c r="C844" s="533"/>
      <c r="D844" s="533">
        <f>D847+D850</f>
        <v>14500000</v>
      </c>
      <c r="E844" s="533">
        <f aca="true" t="shared" si="70" ref="E844:K844">E847+E850</f>
        <v>14500000</v>
      </c>
      <c r="F844" s="533"/>
      <c r="G844" s="533"/>
      <c r="H844" s="533"/>
      <c r="I844" s="533">
        <f t="shared" si="70"/>
        <v>14500000</v>
      </c>
      <c r="J844" s="533">
        <f t="shared" si="70"/>
        <v>1000000</v>
      </c>
      <c r="K844" s="533">
        <f t="shared" si="70"/>
        <v>13500000</v>
      </c>
      <c r="L844" s="533"/>
      <c r="M844" s="989">
        <v>2</v>
      </c>
      <c r="N844" s="1243"/>
      <c r="O844" s="533"/>
      <c r="P844" s="1258"/>
    </row>
    <row r="845" spans="1:16" s="1159" customFormat="1" ht="21">
      <c r="A845" s="1161" t="s">
        <v>1394</v>
      </c>
      <c r="B845" s="533"/>
      <c r="C845" s="533"/>
      <c r="D845" s="533"/>
      <c r="E845" s="1025">
        <f t="shared" si="68"/>
        <v>0</v>
      </c>
      <c r="F845" s="533"/>
      <c r="G845" s="533"/>
      <c r="H845" s="533"/>
      <c r="I845" s="1025">
        <f t="shared" si="69"/>
        <v>0</v>
      </c>
      <c r="J845" s="533"/>
      <c r="K845" s="533"/>
      <c r="L845" s="533"/>
      <c r="M845" s="989"/>
      <c r="N845" s="1243"/>
      <c r="O845" s="533"/>
      <c r="P845" s="1258"/>
    </row>
    <row r="846" spans="1:16" s="1159" customFormat="1" ht="21">
      <c r="A846" s="1161" t="s">
        <v>1395</v>
      </c>
      <c r="B846" s="533"/>
      <c r="C846" s="533"/>
      <c r="D846" s="533"/>
      <c r="E846" s="1025">
        <f t="shared" si="68"/>
        <v>0</v>
      </c>
      <c r="F846" s="533"/>
      <c r="G846" s="533"/>
      <c r="H846" s="533"/>
      <c r="I846" s="1025">
        <f t="shared" si="69"/>
        <v>0</v>
      </c>
      <c r="J846" s="533"/>
      <c r="K846" s="533"/>
      <c r="L846" s="533"/>
      <c r="M846" s="989"/>
      <c r="N846" s="1243"/>
      <c r="O846" s="533"/>
      <c r="P846" s="1258"/>
    </row>
    <row r="847" spans="1:16" s="1159" customFormat="1" ht="21">
      <c r="A847" s="1172" t="s">
        <v>1396</v>
      </c>
      <c r="B847" s="533"/>
      <c r="C847" s="533"/>
      <c r="D847" s="533">
        <v>1000000</v>
      </c>
      <c r="E847" s="1025">
        <f t="shared" si="68"/>
        <v>1000000</v>
      </c>
      <c r="F847" s="533"/>
      <c r="G847" s="533"/>
      <c r="H847" s="533"/>
      <c r="I847" s="1025">
        <f>J847+K847</f>
        <v>1000000</v>
      </c>
      <c r="J847" s="533">
        <v>1000000</v>
      </c>
      <c r="K847" s="533">
        <v>0</v>
      </c>
      <c r="L847" s="533"/>
      <c r="M847" s="989">
        <v>1</v>
      </c>
      <c r="N847" s="1243"/>
      <c r="O847" s="533"/>
      <c r="P847" s="1258"/>
    </row>
    <row r="848" spans="1:16" s="1159" customFormat="1" ht="21">
      <c r="A848" s="480" t="s">
        <v>1397</v>
      </c>
      <c r="B848" s="533"/>
      <c r="C848" s="533"/>
      <c r="D848" s="533"/>
      <c r="E848" s="1025">
        <f t="shared" si="68"/>
        <v>0</v>
      </c>
      <c r="F848" s="533"/>
      <c r="G848" s="533"/>
      <c r="H848" s="533"/>
      <c r="I848" s="1025">
        <f t="shared" si="69"/>
        <v>0</v>
      </c>
      <c r="J848" s="533"/>
      <c r="K848" s="533"/>
      <c r="L848" s="533"/>
      <c r="M848" s="989"/>
      <c r="N848" s="1243"/>
      <c r="O848" s="533"/>
      <c r="P848" s="1258"/>
    </row>
    <row r="849" spans="1:16" s="1159" customFormat="1" ht="21">
      <c r="A849" s="480" t="s">
        <v>1398</v>
      </c>
      <c r="B849" s="533"/>
      <c r="C849" s="533"/>
      <c r="D849" s="533"/>
      <c r="E849" s="1025">
        <f t="shared" si="68"/>
        <v>0</v>
      </c>
      <c r="F849" s="533"/>
      <c r="G849" s="533"/>
      <c r="H849" s="533"/>
      <c r="I849" s="1025">
        <f t="shared" si="69"/>
        <v>0</v>
      </c>
      <c r="J849" s="533"/>
      <c r="K849" s="533"/>
      <c r="L849" s="533"/>
      <c r="M849" s="989"/>
      <c r="N849" s="1243"/>
      <c r="O849" s="533"/>
      <c r="P849" s="1258"/>
    </row>
    <row r="850" spans="1:16" s="1159" customFormat="1" ht="21">
      <c r="A850" s="1172" t="s">
        <v>1399</v>
      </c>
      <c r="B850" s="533"/>
      <c r="C850" s="533"/>
      <c r="D850" s="533">
        <v>13500000</v>
      </c>
      <c r="E850" s="1025">
        <f t="shared" si="68"/>
        <v>13500000</v>
      </c>
      <c r="F850" s="533"/>
      <c r="G850" s="533"/>
      <c r="H850" s="533"/>
      <c r="I850" s="1025">
        <f t="shared" si="69"/>
        <v>13500000</v>
      </c>
      <c r="J850" s="533">
        <v>0</v>
      </c>
      <c r="K850" s="533">
        <v>13500000</v>
      </c>
      <c r="L850" s="533"/>
      <c r="M850" s="989">
        <v>2</v>
      </c>
      <c r="N850" s="1243"/>
      <c r="O850" s="533"/>
      <c r="P850" s="1258"/>
    </row>
    <row r="851" spans="1:16" s="1159" customFormat="1" ht="21">
      <c r="A851" s="480" t="s">
        <v>1400</v>
      </c>
      <c r="B851" s="533"/>
      <c r="C851" s="533"/>
      <c r="D851" s="533"/>
      <c r="E851" s="1025">
        <f t="shared" si="68"/>
        <v>0</v>
      </c>
      <c r="F851" s="533"/>
      <c r="G851" s="533"/>
      <c r="H851" s="533"/>
      <c r="I851" s="1025">
        <f t="shared" si="69"/>
        <v>0</v>
      </c>
      <c r="J851" s="533"/>
      <c r="K851" s="533"/>
      <c r="L851" s="533"/>
      <c r="M851" s="989"/>
      <c r="N851" s="1243"/>
      <c r="O851" s="533"/>
      <c r="P851" s="1258"/>
    </row>
    <row r="852" spans="1:16" s="1159" customFormat="1" ht="21">
      <c r="A852" s="1161" t="s">
        <v>1401</v>
      </c>
      <c r="B852" s="533"/>
      <c r="C852" s="533"/>
      <c r="D852" s="533">
        <f>D854+D855</f>
        <v>22500000</v>
      </c>
      <c r="E852" s="1025">
        <f t="shared" si="68"/>
        <v>22500000</v>
      </c>
      <c r="F852" s="533"/>
      <c r="G852" s="533"/>
      <c r="H852" s="533"/>
      <c r="I852" s="1025">
        <f>I854+I855</f>
        <v>22500000</v>
      </c>
      <c r="J852" s="1025">
        <f>J854+J855</f>
        <v>0</v>
      </c>
      <c r="K852" s="1025">
        <f>K854+K855</f>
        <v>22500000</v>
      </c>
      <c r="L852" s="533"/>
      <c r="M852" s="989"/>
      <c r="N852" s="1243"/>
      <c r="O852" s="533"/>
      <c r="P852" s="1258"/>
    </row>
    <row r="853" spans="1:16" s="1159" customFormat="1" ht="21">
      <c r="A853" s="533" t="s">
        <v>1402</v>
      </c>
      <c r="B853" s="533"/>
      <c r="C853" s="533"/>
      <c r="D853" s="533"/>
      <c r="E853" s="1025">
        <f t="shared" si="68"/>
        <v>0</v>
      </c>
      <c r="F853" s="533"/>
      <c r="G853" s="533"/>
      <c r="H853" s="533"/>
      <c r="I853" s="1025">
        <f t="shared" si="69"/>
        <v>0</v>
      </c>
      <c r="J853" s="533"/>
      <c r="K853" s="533"/>
      <c r="L853" s="533"/>
      <c r="M853" s="989"/>
      <c r="N853" s="1243"/>
      <c r="O853" s="533"/>
      <c r="P853" s="1258"/>
    </row>
    <row r="854" spans="1:16" s="1159" customFormat="1" ht="21">
      <c r="A854" s="1172" t="s">
        <v>1403</v>
      </c>
      <c r="B854" s="533"/>
      <c r="C854" s="533"/>
      <c r="D854" s="533">
        <v>11250000</v>
      </c>
      <c r="E854" s="1025">
        <f t="shared" si="68"/>
        <v>11250000</v>
      </c>
      <c r="F854" s="533"/>
      <c r="G854" s="533"/>
      <c r="H854" s="533"/>
      <c r="I854" s="1025">
        <f t="shared" si="69"/>
        <v>11250000</v>
      </c>
      <c r="J854" s="533"/>
      <c r="K854" s="533">
        <v>11250000</v>
      </c>
      <c r="L854" s="533"/>
      <c r="M854" s="989">
        <v>1</v>
      </c>
      <c r="N854" s="1243"/>
      <c r="O854" s="533"/>
      <c r="P854" s="1258"/>
    </row>
    <row r="855" spans="1:16" s="1159" customFormat="1" ht="21">
      <c r="A855" s="1172" t="s">
        <v>1404</v>
      </c>
      <c r="B855" s="533"/>
      <c r="C855" s="533"/>
      <c r="D855" s="533">
        <v>11250000</v>
      </c>
      <c r="E855" s="1025">
        <f t="shared" si="68"/>
        <v>11250000</v>
      </c>
      <c r="F855" s="533"/>
      <c r="G855" s="533"/>
      <c r="H855" s="533"/>
      <c r="I855" s="1025">
        <f t="shared" si="69"/>
        <v>11250000</v>
      </c>
      <c r="J855" s="533"/>
      <c r="K855" s="533">
        <v>11250000</v>
      </c>
      <c r="L855" s="533"/>
      <c r="M855" s="989">
        <v>1</v>
      </c>
      <c r="N855" s="1243"/>
      <c r="O855" s="533"/>
      <c r="P855" s="1258"/>
    </row>
    <row r="856" spans="1:16" s="1159" customFormat="1" ht="21">
      <c r="A856" s="533" t="s">
        <v>1405</v>
      </c>
      <c r="B856" s="533"/>
      <c r="C856" s="533"/>
      <c r="D856" s="533"/>
      <c r="E856" s="1025">
        <f t="shared" si="68"/>
        <v>0</v>
      </c>
      <c r="F856" s="533"/>
      <c r="G856" s="533"/>
      <c r="H856" s="533"/>
      <c r="I856" s="1025">
        <f t="shared" si="69"/>
        <v>0</v>
      </c>
      <c r="J856" s="533"/>
      <c r="K856" s="533"/>
      <c r="L856" s="533"/>
      <c r="M856" s="989"/>
      <c r="N856" s="1243"/>
      <c r="O856" s="533"/>
      <c r="P856" s="1258"/>
    </row>
    <row r="857" spans="1:16" s="1159" customFormat="1" ht="21">
      <c r="A857" s="1161" t="s">
        <v>1406</v>
      </c>
      <c r="B857" s="533"/>
      <c r="C857" s="533"/>
      <c r="D857" s="533">
        <f>D860+D864</f>
        <v>36250000</v>
      </c>
      <c r="E857" s="1025">
        <f t="shared" si="68"/>
        <v>36250000</v>
      </c>
      <c r="F857" s="533"/>
      <c r="G857" s="533"/>
      <c r="H857" s="533"/>
      <c r="I857" s="1025">
        <f>I860+I864</f>
        <v>36250000</v>
      </c>
      <c r="J857" s="1025">
        <f>J860+J864</f>
        <v>9250000</v>
      </c>
      <c r="K857" s="1025">
        <f>K860+K864</f>
        <v>27000000</v>
      </c>
      <c r="L857" s="533"/>
      <c r="M857" s="989">
        <v>3</v>
      </c>
      <c r="N857" s="1243"/>
      <c r="O857" s="533"/>
      <c r="P857" s="1258"/>
    </row>
    <row r="858" spans="1:16" s="1159" customFormat="1" ht="21">
      <c r="A858" s="1161" t="s">
        <v>1407</v>
      </c>
      <c r="B858" s="533"/>
      <c r="C858" s="533"/>
      <c r="D858" s="533"/>
      <c r="E858" s="1025">
        <f t="shared" si="68"/>
        <v>0</v>
      </c>
      <c r="F858" s="533"/>
      <c r="G858" s="533"/>
      <c r="H858" s="533"/>
      <c r="I858" s="1025">
        <f t="shared" si="69"/>
        <v>0</v>
      </c>
      <c r="J858" s="533"/>
      <c r="K858" s="533"/>
      <c r="L858" s="533"/>
      <c r="M858" s="989"/>
      <c r="N858" s="1243"/>
      <c r="O858" s="533"/>
      <c r="P858" s="1258"/>
    </row>
    <row r="859" spans="1:16" s="1159" customFormat="1" ht="21">
      <c r="A859" s="1161" t="s">
        <v>1408</v>
      </c>
      <c r="B859" s="533"/>
      <c r="C859" s="533"/>
      <c r="D859" s="533"/>
      <c r="E859" s="1025">
        <f t="shared" si="68"/>
        <v>0</v>
      </c>
      <c r="F859" s="533"/>
      <c r="G859" s="533"/>
      <c r="H859" s="533"/>
      <c r="I859" s="1025">
        <f t="shared" si="69"/>
        <v>0</v>
      </c>
      <c r="J859" s="533"/>
      <c r="K859" s="533"/>
      <c r="L859" s="533"/>
      <c r="M859" s="989"/>
      <c r="N859" s="1243"/>
      <c r="O859" s="533"/>
      <c r="P859" s="1258"/>
    </row>
    <row r="860" spans="1:16" s="1159" customFormat="1" ht="21">
      <c r="A860" s="1172" t="s">
        <v>1409</v>
      </c>
      <c r="B860" s="533"/>
      <c r="C860" s="533"/>
      <c r="D860" s="533">
        <v>22000000</v>
      </c>
      <c r="E860" s="1025">
        <f t="shared" si="68"/>
        <v>22000000</v>
      </c>
      <c r="F860" s="533"/>
      <c r="G860" s="533"/>
      <c r="H860" s="533"/>
      <c r="I860" s="1025">
        <f t="shared" si="69"/>
        <v>22000000</v>
      </c>
      <c r="J860" s="533">
        <f>E860-K860</f>
        <v>8500000</v>
      </c>
      <c r="K860" s="533">
        <v>13500000</v>
      </c>
      <c r="L860" s="533"/>
      <c r="M860" s="989">
        <v>1</v>
      </c>
      <c r="N860" s="1243"/>
      <c r="O860" s="533"/>
      <c r="P860" s="1258"/>
    </row>
    <row r="861" spans="1:16" s="1159" customFormat="1" ht="21">
      <c r="A861" s="480" t="s">
        <v>1410</v>
      </c>
      <c r="B861" s="533"/>
      <c r="C861" s="533"/>
      <c r="D861" s="533"/>
      <c r="E861" s="1025">
        <f t="shared" si="68"/>
        <v>0</v>
      </c>
      <c r="F861" s="533"/>
      <c r="G861" s="533"/>
      <c r="H861" s="533"/>
      <c r="I861" s="1025">
        <f t="shared" si="69"/>
        <v>0</v>
      </c>
      <c r="J861" s="533"/>
      <c r="K861" s="533"/>
      <c r="L861" s="533"/>
      <c r="M861" s="989"/>
      <c r="N861" s="1243"/>
      <c r="O861" s="533"/>
      <c r="P861" s="1258"/>
    </row>
    <row r="862" spans="1:16" s="1159" customFormat="1" ht="21">
      <c r="A862" s="1172" t="s">
        <v>1411</v>
      </c>
      <c r="B862" s="533"/>
      <c r="C862" s="533"/>
      <c r="D862" s="533"/>
      <c r="E862" s="1025">
        <f t="shared" si="68"/>
        <v>0</v>
      </c>
      <c r="F862" s="533"/>
      <c r="G862" s="533"/>
      <c r="H862" s="533"/>
      <c r="I862" s="1025">
        <f t="shared" si="69"/>
        <v>0</v>
      </c>
      <c r="J862" s="533"/>
      <c r="K862" s="533"/>
      <c r="L862" s="533"/>
      <c r="M862" s="989">
        <v>4</v>
      </c>
      <c r="N862" s="1243"/>
      <c r="O862" s="533"/>
      <c r="P862" s="1258"/>
    </row>
    <row r="863" spans="1:16" s="1159" customFormat="1" ht="21">
      <c r="A863" s="480" t="s">
        <v>1412</v>
      </c>
      <c r="B863" s="533"/>
      <c r="C863" s="533"/>
      <c r="D863" s="533"/>
      <c r="E863" s="1025">
        <f t="shared" si="68"/>
        <v>0</v>
      </c>
      <c r="F863" s="533"/>
      <c r="G863" s="533"/>
      <c r="H863" s="533"/>
      <c r="I863" s="1025">
        <f t="shared" si="69"/>
        <v>0</v>
      </c>
      <c r="J863" s="533"/>
      <c r="K863" s="533"/>
      <c r="L863" s="533"/>
      <c r="M863" s="989"/>
      <c r="N863" s="1243"/>
      <c r="O863" s="533"/>
      <c r="P863" s="1258"/>
    </row>
    <row r="864" spans="1:16" s="1159" customFormat="1" ht="21">
      <c r="A864" s="1173" t="s">
        <v>1413</v>
      </c>
      <c r="B864" s="1259"/>
      <c r="C864" s="1259"/>
      <c r="D864" s="1259">
        <v>14250000</v>
      </c>
      <c r="E864" s="1260">
        <v>13500000</v>
      </c>
      <c r="F864" s="1259"/>
      <c r="G864" s="1259"/>
      <c r="H864" s="1259"/>
      <c r="I864" s="1260">
        <f t="shared" si="69"/>
        <v>14250000</v>
      </c>
      <c r="J864" s="1259">
        <v>750000</v>
      </c>
      <c r="K864" s="1259">
        <v>13500000</v>
      </c>
      <c r="L864" s="1259"/>
      <c r="M864" s="1261">
        <v>4</v>
      </c>
      <c r="N864" s="1262"/>
      <c r="O864" s="1259"/>
      <c r="P864" s="1178"/>
    </row>
    <row r="865" spans="1:16" s="1159" customFormat="1" ht="21">
      <c r="A865" s="1174" t="s">
        <v>36</v>
      </c>
      <c r="B865" s="1175"/>
      <c r="C865" s="1175"/>
      <c r="D865" s="1175">
        <f>E865</f>
        <v>41686600</v>
      </c>
      <c r="E865" s="1175">
        <v>41686600</v>
      </c>
      <c r="F865" s="1175"/>
      <c r="G865" s="1175"/>
      <c r="H865" s="1175"/>
      <c r="I865" s="1175">
        <f>+J865</f>
        <v>41686600</v>
      </c>
      <c r="J865" s="1175">
        <f>E865</f>
        <v>41686600</v>
      </c>
      <c r="K865" s="1175"/>
      <c r="L865" s="1175"/>
      <c r="M865" s="1176" t="s">
        <v>338</v>
      </c>
      <c r="N865" s="1177" t="s">
        <v>1353</v>
      </c>
      <c r="O865" s="1175" t="s">
        <v>14</v>
      </c>
      <c r="P865" s="1178"/>
    </row>
    <row r="866" spans="1:58" s="11" customFormat="1" ht="2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5"/>
      <c r="N866" s="54"/>
      <c r="O866" s="54"/>
      <c r="P866" s="38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</row>
  </sheetData>
  <sheetProtection/>
  <mergeCells count="34">
    <mergeCell ref="O4:O6"/>
    <mergeCell ref="I4:L4"/>
    <mergeCell ref="P4:P6"/>
    <mergeCell ref="A7:C7"/>
    <mergeCell ref="A8:C8"/>
    <mergeCell ref="A1:O1"/>
    <mergeCell ref="A4:A6"/>
    <mergeCell ref="B4:B6"/>
    <mergeCell ref="C4:C6"/>
    <mergeCell ref="D4:H5"/>
    <mergeCell ref="M4:M6"/>
    <mergeCell ref="N4:N6"/>
    <mergeCell ref="A88:C88"/>
    <mergeCell ref="A89:C89"/>
    <mergeCell ref="A90:C90"/>
    <mergeCell ref="A114:C114"/>
    <mergeCell ref="A189:C189"/>
    <mergeCell ref="A65:C65"/>
    <mergeCell ref="A286:C286"/>
    <mergeCell ref="A287:C287"/>
    <mergeCell ref="A294:C294"/>
    <mergeCell ref="A348:B348"/>
    <mergeCell ref="A369:B369"/>
    <mergeCell ref="B383:B392"/>
    <mergeCell ref="C383:C392"/>
    <mergeCell ref="A432:C432"/>
    <mergeCell ref="B439:B443"/>
    <mergeCell ref="C439:C443"/>
    <mergeCell ref="A468:C468"/>
    <mergeCell ref="A467:C467"/>
    <mergeCell ref="A516:C516"/>
    <mergeCell ref="A586:C586"/>
    <mergeCell ref="A682:C682"/>
    <mergeCell ref="A813:C813"/>
  </mergeCells>
  <printOptions/>
  <pageMargins left="0.03937007874015748" right="0.15748031496062992" top="1.09" bottom="0.63" header="0.31496062992125984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plan</cp:lastModifiedBy>
  <cp:lastPrinted>2014-10-29T06:53:43Z</cp:lastPrinted>
  <dcterms:created xsi:type="dcterms:W3CDTF">2014-10-25T09:24:37Z</dcterms:created>
  <dcterms:modified xsi:type="dcterms:W3CDTF">2014-11-04T04:57:29Z</dcterms:modified>
  <cp:category/>
  <cp:version/>
  <cp:contentType/>
  <cp:contentStatus/>
</cp:coreProperties>
</file>